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ttps://aiacom-my.sharepoint.com/personal/seon_sweet_aia_com/Documents/Desktop/"/>
    </mc:Choice>
  </mc:AlternateContent>
  <xr:revisionPtr revIDLastSave="3" documentId="8_{8A16C591-F7CC-42A2-B0B3-8F7672404172}" xr6:coauthVersionLast="47" xr6:coauthVersionMax="47" xr10:uidLastSave="{8EF9797C-2648-42E2-A800-959483697A7E}"/>
  <workbookProtection workbookAlgorithmName="SHA-512" workbookHashValue="C8MlBW9+v5oPOlorpeAqdlcrxv6iMnR7fP/pD4qqXyMrUkttN6ZIlG2UVRTjmUk/B2V6IPJPs9VcTB7QD0ngxg==" workbookSaltValue="rHBdfjJLG6osTwvwA2NGqg==" workbookSpinCount="100000" lockStructure="1"/>
  <bookViews>
    <workbookView xWindow="-120" yWindow="-120" windowWidth="29040" windowHeight="15840" xr2:uid="{319B2886-4612-4853-AB0A-F53E29DA7EF8}"/>
  </bookViews>
  <sheets>
    <sheet name="Value of Risk Advice" sheetId="3" r:id="rId1"/>
    <sheet name="Tax Rates" sheetId="2" state="hidden" r:id="rId2"/>
  </sheets>
  <definedNames>
    <definedName name="_xlnm.Print_Area" localSheetId="0">'Value of Risk Advice'!$A$1:$G$48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3" l="1"/>
  <c r="I18" i="3"/>
  <c r="I13" i="3"/>
  <c r="I14" i="3" s="1"/>
  <c r="I11" i="3"/>
  <c r="I7" i="3"/>
  <c r="I8" i="3" s="1"/>
  <c r="I9" i="3" l="1"/>
  <c r="C16" i="2"/>
  <c r="C35" i="2"/>
  <c r="C24" i="2"/>
  <c r="E21" i="2"/>
  <c r="D34" i="2" s="1"/>
  <c r="E2" i="2"/>
  <c r="C2" i="2"/>
  <c r="C21" i="2" s="1"/>
  <c r="I16" i="3" l="1"/>
  <c r="I17" i="3"/>
  <c r="E8" i="2"/>
  <c r="C27" i="2"/>
  <c r="C26" i="2"/>
  <c r="C25" i="2"/>
  <c r="D32" i="2" l="1"/>
  <c r="D35" i="2"/>
  <c r="E35" i="2"/>
  <c r="D33" i="2"/>
  <c r="E34" i="2"/>
  <c r="F34" i="2" l="1"/>
  <c r="F36" i="2" s="1"/>
  <c r="F33" i="2"/>
  <c r="F32" i="2"/>
  <c r="F35" i="2"/>
  <c r="E27" i="2"/>
  <c r="F27" i="2" s="1"/>
  <c r="F13" i="2"/>
  <c r="E28" i="2"/>
  <c r="F28" i="2" s="1"/>
  <c r="E16" i="2"/>
  <c r="F16" i="2" s="1"/>
  <c r="E15" i="2"/>
  <c r="F15" i="2" s="1"/>
  <c r="D13" i="2"/>
  <c r="D16" i="2"/>
  <c r="D15" i="2"/>
  <c r="D14" i="2"/>
  <c r="F14" i="2"/>
  <c r="C8" i="2"/>
  <c r="C7" i="2"/>
  <c r="C6" i="2"/>
  <c r="C5" i="2"/>
  <c r="F17" i="2" l="1"/>
  <c r="E26" i="2"/>
  <c r="E25" i="2" s="1"/>
  <c r="E24" i="2" s="1"/>
  <c r="E9" i="2"/>
  <c r="F9" i="2" l="1"/>
  <c r="E7" i="2"/>
  <c r="E6" i="2" s="1"/>
  <c r="E5" i="2" s="1"/>
  <c r="F26" i="2"/>
  <c r="F25" i="2" l="1"/>
  <c r="F29" i="2" s="1"/>
  <c r="I29" i="2" s="1"/>
  <c r="E29" i="2"/>
  <c r="F8" i="2"/>
  <c r="F7" i="2"/>
  <c r="K29" i="2" l="1"/>
  <c r="F6" i="2" l="1"/>
  <c r="F10" i="2" s="1"/>
  <c r="I10" i="2" s="1"/>
  <c r="E10" i="2"/>
  <c r="K10" i="2" l="1"/>
  <c r="C7" i="3" s="1"/>
  <c r="I30" i="2"/>
  <c r="E20" i="3" s="1"/>
  <c r="E17" i="3" l="1"/>
  <c r="E23" i="3" l="1"/>
</calcChain>
</file>

<file path=xl/sharedStrings.xml><?xml version="1.0" encoding="utf-8"?>
<sst xmlns="http://schemas.openxmlformats.org/spreadsheetml/2006/main" count="72" uniqueCount="53">
  <si>
    <t>Home Mortgage details</t>
  </si>
  <si>
    <t>Remaining term (years)</t>
  </si>
  <si>
    <t>Current Age</t>
  </si>
  <si>
    <t>Savings</t>
  </si>
  <si>
    <t>Pre tax interest cost - remaining term</t>
  </si>
  <si>
    <t>Lower threshold</t>
  </si>
  <si>
    <t xml:space="preserve"> Range</t>
  </si>
  <si>
    <t>Tax Rate</t>
  </si>
  <si>
    <t>Tax amount</t>
  </si>
  <si>
    <t>Resident tax rates 2021–22</t>
  </si>
  <si>
    <t xml:space="preserve"> Medicare Levy 2021-22</t>
  </si>
  <si>
    <t>Student/child increase</t>
  </si>
  <si>
    <t>Taxrate below threshold</t>
  </si>
  <si>
    <t>Medicare  levy tax rate</t>
  </si>
  <si>
    <t>Number of eligible children</t>
  </si>
  <si>
    <t>Rates and variables</t>
  </si>
  <si>
    <t>Calculated threshold</t>
  </si>
  <si>
    <t>Medicare Levy amount</t>
  </si>
  <si>
    <t>Income in range</t>
  </si>
  <si>
    <t>Income/Tax:</t>
  </si>
  <si>
    <t>Effective tax rate</t>
  </si>
  <si>
    <t>Taxable income</t>
  </si>
  <si>
    <t>Interest Rate (pa)</t>
  </si>
  <si>
    <t>Partner/spouse of life insured</t>
  </si>
  <si>
    <t>Remaining principal on mortgage loan</t>
  </si>
  <si>
    <t>Future Fund / Education Fund - retained in super via a death benefit pension</t>
  </si>
  <si>
    <t>Pre-tax tuition/maintenance cost</t>
  </si>
  <si>
    <t>age:</t>
  </si>
  <si>
    <t>Income</t>
  </si>
  <si>
    <t>Income + investments</t>
  </si>
  <si>
    <t>Medicare Levy</t>
  </si>
  <si>
    <t>Total Tax</t>
  </si>
  <si>
    <t>Effective discount rate</t>
  </si>
  <si>
    <t>Income + Investment return:</t>
  </si>
  <si>
    <t>Difference:</t>
  </si>
  <si>
    <t>Total Tax:</t>
  </si>
  <si>
    <t>Dependents</t>
  </si>
  <si>
    <t>Marker</t>
  </si>
  <si>
    <r>
      <t>Death benefit pension purchase price</t>
    </r>
    <r>
      <rPr>
        <b/>
        <sz val="9"/>
        <color theme="1"/>
        <rFont val="Arial"/>
        <family val="2"/>
        <scheme val="minor"/>
      </rPr>
      <t>*</t>
    </r>
  </si>
  <si>
    <t>Tax saved on investment earnings (compared to investment held outside of superannuation)</t>
  </si>
  <si>
    <t>i/r per day</t>
  </si>
  <si>
    <t>daily repayment</t>
  </si>
  <si>
    <t>annual repayment</t>
  </si>
  <si>
    <t>total repayment</t>
  </si>
  <si>
    <t>interest</t>
  </si>
  <si>
    <r>
      <rPr>
        <b/>
        <sz val="9"/>
        <color theme="1"/>
        <rFont val="Arial"/>
        <family val="2"/>
        <scheme val="minor"/>
      </rPr>
      <t>TOTAL</t>
    </r>
    <r>
      <rPr>
        <sz val="9"/>
        <color theme="1"/>
        <rFont val="Arial"/>
        <family val="2"/>
        <scheme val="minor"/>
      </rPr>
      <t xml:space="preserve"> Annual tuition/schooling/child maintenance costs </t>
    </r>
  </si>
  <si>
    <t>https://www.commbank.com.au/digital/home-buying/calculator/home-loan-repayments</t>
  </si>
  <si>
    <t>$240,781 using $800,000 with 2.20% interest rate and 25 year term</t>
  </si>
  <si>
    <t>Number of dependent children who are either:
      1) under 21 years, or
      2) under 25 years old and a full-time student</t>
  </si>
  <si>
    <t>Total pre-tax savings, assuming premature death in next 12 months</t>
  </si>
  <si>
    <t>Assumed annual return on capital (net of fees)</t>
  </si>
  <si>
    <r>
      <t xml:space="preserve">*This amount is generally calculated as the sum insured </t>
    </r>
    <r>
      <rPr>
        <i/>
        <sz val="7"/>
        <color theme="1"/>
        <rFont val="Arial"/>
        <family val="2"/>
        <scheme val="minor"/>
      </rPr>
      <t>less</t>
    </r>
    <r>
      <rPr>
        <sz val="7"/>
        <color theme="1"/>
        <rFont val="Arial"/>
        <family val="2"/>
        <scheme val="minor"/>
      </rPr>
      <t xml:space="preserve"> principal on mortgage</t>
    </r>
  </si>
  <si>
    <t>average days 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</si>
</sst>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4" formatCode="_-&quot;$&quot;* #,##0.00_-;\-&quot;$&quot;* #,##0.00_-;_-&quot;$&quot;* &quot;-&quot;??_-;_-@_-"/>
    <numFmt numFmtId="43" formatCode="_-* #,##0.00_-;\-* #,##0.00_-;_-* &quot;-&quot;??_-;_-@_-"/>
    <numFmt numFmtId="164" formatCode="_-* #,##0_-;\-* #,##0_-;_-* &quot;-&quot;??_-;_-@_-"/>
    <numFmt numFmtId="165" formatCode="&quot;$&quot;#,##0"/>
    <numFmt numFmtId="166" formatCode="&quot;$&quot;#,##0.00"/>
    <numFmt numFmtId="167" formatCode="0.0%"/>
    <numFmt numFmtId="168" formatCode="0.000%"/>
  </numFmts>
  <fonts count="19" x14ac:knownFonts="1">
    <font>
      <sz val="11"/>
      <color theme="1"/>
      <name val="Arial"/>
      <family val="2"/>
      <scheme val="minor"/>
    </font>
    <font>
      <sz val="11"/>
      <color theme="1"/>
      <name val="Arial"/>
      <family val="2"/>
      <scheme val="minor"/>
    </font>
    <font>
      <b/>
      <sz val="11"/>
      <color theme="1"/>
      <name val="Arial"/>
      <family val="2"/>
      <scheme val="minor"/>
    </font>
    <font>
      <b/>
      <sz val="11"/>
      <color theme="0"/>
      <name val="Arial"/>
      <family val="2"/>
      <scheme val="minor"/>
    </font>
    <font>
      <sz val="11"/>
      <name val="Arial"/>
      <family val="2"/>
      <scheme val="minor"/>
    </font>
    <font>
      <sz val="10"/>
      <color theme="1"/>
      <name val="Arial"/>
      <family val="2"/>
      <scheme val="minor"/>
    </font>
    <font>
      <sz val="11"/>
      <color theme="0"/>
      <name val="Arial"/>
      <family val="2"/>
      <scheme val="minor"/>
    </font>
    <font>
      <sz val="14"/>
      <color theme="0"/>
      <name val="Arial"/>
      <family val="2"/>
      <scheme val="minor"/>
    </font>
    <font>
      <b/>
      <i/>
      <sz val="9"/>
      <color theme="1"/>
      <name val="Arial"/>
      <family val="2"/>
      <scheme val="minor"/>
    </font>
    <font>
      <sz val="9"/>
      <color theme="1"/>
      <name val="Arial"/>
      <family val="2"/>
      <scheme val="minor"/>
    </font>
    <font>
      <b/>
      <sz val="9"/>
      <color rgb="FFC00000"/>
      <name val="Arial"/>
      <family val="2"/>
    </font>
    <font>
      <b/>
      <sz val="9"/>
      <color theme="1"/>
      <name val="Arial"/>
      <family val="2"/>
      <scheme val="minor"/>
    </font>
    <font>
      <sz val="9"/>
      <color rgb="FFFF0000"/>
      <name val="Arial"/>
      <family val="2"/>
      <scheme val="minor"/>
    </font>
    <font>
      <sz val="9"/>
      <name val="Arial"/>
      <family val="2"/>
      <scheme val="minor"/>
    </font>
    <font>
      <i/>
      <sz val="9"/>
      <color theme="1"/>
      <name val="Arial"/>
      <family val="2"/>
      <scheme val="minor"/>
    </font>
    <font>
      <u/>
      <sz val="11"/>
      <color theme="10"/>
      <name val="Arial"/>
      <family val="2"/>
      <scheme val="minor"/>
    </font>
    <font>
      <u/>
      <sz val="8"/>
      <color theme="10"/>
      <name val="Arial"/>
      <family val="2"/>
      <scheme val="minor"/>
    </font>
    <font>
      <sz val="7"/>
      <color theme="1"/>
      <name val="Arial"/>
      <family val="2"/>
      <scheme val="minor"/>
    </font>
    <font>
      <i/>
      <sz val="7"/>
      <color theme="1"/>
      <name val="Arial"/>
      <family val="2"/>
      <scheme val="minor"/>
    </font>
  </fonts>
  <fills count="1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1" tint="0.14999847407452621"/>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1" tint="0.79998168889431442"/>
        <bgColor indexed="64"/>
      </patternFill>
    </fill>
  </fills>
  <borders count="19">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6795556505021"/>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cellStyleXfs>
  <cellXfs count="93">
    <xf numFmtId="0" fontId="0" fillId="0" borderId="0" xfId="0"/>
    <xf numFmtId="167" fontId="0" fillId="0" borderId="0" xfId="0" applyNumberFormat="1"/>
    <xf numFmtId="0" fontId="0" fillId="0" borderId="0" xfId="0" applyBorder="1"/>
    <xf numFmtId="6" fontId="0" fillId="0" borderId="4" xfId="0" applyNumberFormat="1" applyBorder="1" applyAlignment="1">
      <alignment horizontal="left" indent="3"/>
    </xf>
    <xf numFmtId="167" fontId="0" fillId="0" borderId="4" xfId="0" applyNumberFormat="1" applyBorder="1" applyAlignment="1">
      <alignment horizontal="left" indent="3"/>
    </xf>
    <xf numFmtId="166" fontId="0" fillId="0" borderId="4" xfId="0" applyNumberFormat="1" applyBorder="1" applyAlignment="1">
      <alignment horizontal="left" indent="3"/>
    </xf>
    <xf numFmtId="166" fontId="2" fillId="0" borderId="4" xfId="0" applyNumberFormat="1" applyFont="1" applyBorder="1" applyAlignment="1">
      <alignment horizontal="left" indent="3"/>
    </xf>
    <xf numFmtId="0" fontId="0" fillId="0" borderId="0" xfId="0" applyBorder="1" applyAlignment="1">
      <alignment horizontal="left" indent="3"/>
    </xf>
    <xf numFmtId="0" fontId="0" fillId="4" borderId="4" xfId="0" applyFill="1" applyBorder="1" applyAlignment="1">
      <alignment horizontal="left" indent="4"/>
    </xf>
    <xf numFmtId="167" fontId="0" fillId="4" borderId="4" xfId="0" applyNumberFormat="1" applyFill="1" applyBorder="1" applyAlignment="1">
      <alignment horizontal="left" indent="4"/>
    </xf>
    <xf numFmtId="167" fontId="3" fillId="7" borderId="4" xfId="0" applyNumberFormat="1" applyFont="1" applyFill="1" applyBorder="1" applyAlignment="1">
      <alignment horizontal="left" indent="3"/>
    </xf>
    <xf numFmtId="166" fontId="3" fillId="7" borderId="4" xfId="0" applyNumberFormat="1" applyFont="1" applyFill="1" applyBorder="1" applyAlignment="1">
      <alignment horizontal="left" indent="3"/>
    </xf>
    <xf numFmtId="0" fontId="0" fillId="0" borderId="3" xfId="0" applyBorder="1" applyAlignment="1">
      <alignment horizontal="left" indent="2"/>
    </xf>
    <xf numFmtId="6" fontId="0" fillId="0" borderId="3" xfId="0" applyNumberFormat="1" applyBorder="1" applyAlignment="1">
      <alignment horizontal="left" indent="2"/>
    </xf>
    <xf numFmtId="6" fontId="0" fillId="0" borderId="6" xfId="0" applyNumberFormat="1" applyBorder="1" applyAlignment="1">
      <alignment horizontal="left" indent="2"/>
    </xf>
    <xf numFmtId="0" fontId="4" fillId="8" borderId="9" xfId="0" applyFont="1" applyFill="1" applyBorder="1" applyAlignment="1">
      <alignment horizontal="left" indent="2"/>
    </xf>
    <xf numFmtId="0" fontId="4" fillId="8" borderId="10" xfId="0" applyFont="1" applyFill="1" applyBorder="1" applyAlignment="1">
      <alignment horizontal="left" indent="2"/>
    </xf>
    <xf numFmtId="167" fontId="0" fillId="0" borderId="5" xfId="0" applyNumberFormat="1" applyBorder="1" applyAlignment="1">
      <alignment horizontal="left" indent="3"/>
    </xf>
    <xf numFmtId="165" fontId="0" fillId="0" borderId="5" xfId="0" applyNumberFormat="1" applyBorder="1" applyAlignment="1">
      <alignment horizontal="left" indent="3"/>
    </xf>
    <xf numFmtId="165" fontId="0" fillId="9" borderId="2" xfId="0" applyNumberFormat="1" applyFill="1" applyBorder="1" applyAlignment="1">
      <alignment horizontal="left" indent="2"/>
    </xf>
    <xf numFmtId="10" fontId="0" fillId="0" borderId="0" xfId="2" applyNumberFormat="1" applyFont="1"/>
    <xf numFmtId="0" fontId="0" fillId="0" borderId="0" xfId="0" applyAlignment="1">
      <alignment horizontal="right"/>
    </xf>
    <xf numFmtId="0" fontId="0" fillId="0" borderId="0" xfId="0" applyAlignment="1">
      <alignment horizontal="left"/>
    </xf>
    <xf numFmtId="165" fontId="0" fillId="0" borderId="0" xfId="0" applyNumberFormat="1" applyAlignment="1">
      <alignment horizontal="left"/>
    </xf>
    <xf numFmtId="9" fontId="0" fillId="0" borderId="0" xfId="2" applyFont="1"/>
    <xf numFmtId="165" fontId="0" fillId="9" borderId="14" xfId="0" applyNumberFormat="1" applyFill="1" applyBorder="1" applyAlignment="1">
      <alignment horizontal="left" indent="2"/>
    </xf>
    <xf numFmtId="0" fontId="0" fillId="0" borderId="4" xfId="0" applyBorder="1"/>
    <xf numFmtId="0" fontId="5" fillId="0" borderId="4" xfId="0" applyFont="1" applyBorder="1" applyAlignment="1">
      <alignment horizontal="right" indent="1"/>
    </xf>
    <xf numFmtId="166" fontId="0" fillId="0" borderId="0" xfId="0" applyNumberFormat="1"/>
    <xf numFmtId="0" fontId="6" fillId="13" borderId="0" xfId="0" applyFont="1" applyFill="1" applyAlignment="1">
      <alignment horizontal="right"/>
    </xf>
    <xf numFmtId="0" fontId="6" fillId="13" borderId="0" xfId="0" applyFont="1" applyFill="1"/>
    <xf numFmtId="166" fontId="6" fillId="13" borderId="0" xfId="3" applyNumberFormat="1" applyFont="1" applyFill="1" applyAlignment="1">
      <alignment horizontal="left" indent="2"/>
    </xf>
    <xf numFmtId="6" fontId="0" fillId="14" borderId="6" xfId="0" applyNumberFormat="1" applyFill="1" applyBorder="1" applyAlignment="1">
      <alignment horizontal="left" indent="2"/>
    </xf>
    <xf numFmtId="165" fontId="0" fillId="14" borderId="15" xfId="0" applyNumberFormat="1" applyFill="1" applyBorder="1" applyAlignment="1">
      <alignment horizontal="left" indent="2"/>
    </xf>
    <xf numFmtId="6" fontId="4" fillId="5" borderId="6" xfId="0" applyNumberFormat="1" applyFont="1" applyFill="1" applyBorder="1" applyAlignment="1">
      <alignment horizontal="left" indent="2"/>
    </xf>
    <xf numFmtId="165" fontId="4" fillId="5" borderId="15" xfId="0" applyNumberFormat="1" applyFont="1" applyFill="1" applyBorder="1" applyAlignment="1">
      <alignment horizontal="left" indent="2"/>
    </xf>
    <xf numFmtId="6" fontId="0" fillId="3" borderId="2" xfId="0" applyNumberFormat="1" applyFill="1" applyBorder="1" applyAlignment="1">
      <alignment horizontal="left" indent="2"/>
    </xf>
    <xf numFmtId="165" fontId="0" fillId="3" borderId="14" xfId="0" applyNumberFormat="1" applyFill="1" applyBorder="1" applyAlignment="1">
      <alignment horizontal="left" indent="2"/>
    </xf>
    <xf numFmtId="0" fontId="0" fillId="15" borderId="7" xfId="0" applyFill="1" applyBorder="1" applyAlignment="1">
      <alignment horizontal="left" indent="3"/>
    </xf>
    <xf numFmtId="167" fontId="6" fillId="13" borderId="0" xfId="0" applyNumberFormat="1" applyFont="1" applyFill="1"/>
    <xf numFmtId="0" fontId="6" fillId="13" borderId="0" xfId="0" applyFont="1" applyFill="1" applyAlignment="1">
      <alignment horizontal="left"/>
    </xf>
    <xf numFmtId="165" fontId="6" fillId="13" borderId="0" xfId="0" applyNumberFormat="1" applyFont="1" applyFill="1" applyAlignment="1">
      <alignment horizontal="left" indent="1"/>
    </xf>
    <xf numFmtId="0" fontId="0" fillId="0" borderId="4" xfId="0" applyBorder="1" applyAlignment="1">
      <alignment horizontal="right" indent="1"/>
    </xf>
    <xf numFmtId="0" fontId="4" fillId="8" borderId="1" xfId="0" applyFont="1" applyFill="1" applyBorder="1" applyAlignment="1">
      <alignment horizontal="right" indent="1"/>
    </xf>
    <xf numFmtId="0" fontId="8" fillId="3" borderId="13" xfId="0" applyFont="1" applyFill="1" applyBorder="1" applyAlignment="1">
      <alignment horizontal="left" vertical="center" wrapText="1"/>
    </xf>
    <xf numFmtId="0" fontId="9" fillId="0" borderId="0" xfId="0" applyFont="1"/>
    <xf numFmtId="0" fontId="10" fillId="0" borderId="0" xfId="0" applyFont="1"/>
    <xf numFmtId="0" fontId="11" fillId="0" borderId="17" xfId="0" applyFont="1" applyBorder="1" applyAlignment="1">
      <alignment vertical="center"/>
    </xf>
    <xf numFmtId="0" fontId="12" fillId="0" borderId="0" xfId="0" applyFont="1"/>
    <xf numFmtId="0" fontId="9" fillId="0" borderId="16" xfId="0" applyFont="1" applyBorder="1" applyAlignment="1">
      <alignment horizontal="left" vertical="center" indent="2"/>
    </xf>
    <xf numFmtId="10" fontId="13" fillId="11" borderId="16" xfId="1" applyNumberFormat="1" applyFont="1" applyFill="1" applyBorder="1"/>
    <xf numFmtId="0" fontId="9" fillId="0" borderId="18" xfId="0" applyFont="1" applyBorder="1" applyAlignment="1">
      <alignment horizontal="left" vertical="center"/>
    </xf>
    <xf numFmtId="0" fontId="11" fillId="0" borderId="17" xfId="0" applyFont="1" applyBorder="1" applyAlignment="1">
      <alignment horizontal="left" vertical="center"/>
    </xf>
    <xf numFmtId="43" fontId="9" fillId="0" borderId="0" xfId="0" applyNumberFormat="1" applyFont="1"/>
    <xf numFmtId="166" fontId="9" fillId="3" borderId="0" xfId="0" applyNumberFormat="1" applyFont="1" applyFill="1" applyAlignment="1">
      <alignment horizontal="left" vertical="center" indent="2"/>
    </xf>
    <xf numFmtId="0" fontId="14" fillId="3" borderId="0" xfId="0" applyFont="1" applyFill="1" applyAlignment="1">
      <alignment horizontal="left" vertical="center"/>
    </xf>
    <xf numFmtId="0" fontId="9" fillId="0" borderId="0" xfId="0" applyFont="1" applyAlignment="1">
      <alignment horizontal="left" vertical="center"/>
    </xf>
    <xf numFmtId="166" fontId="9" fillId="0" borderId="0" xfId="0" applyNumberFormat="1" applyFont="1" applyAlignment="1">
      <alignment horizontal="left" vertical="center" indent="2"/>
    </xf>
    <xf numFmtId="166" fontId="9" fillId="0" borderId="0" xfId="0" applyNumberFormat="1" applyFont="1" applyAlignment="1">
      <alignment horizontal="left" vertical="center"/>
    </xf>
    <xf numFmtId="0" fontId="11" fillId="0" borderId="0" xfId="0" applyFont="1" applyAlignment="1">
      <alignment horizontal="left" vertical="center"/>
    </xf>
    <xf numFmtId="43" fontId="12" fillId="0" borderId="0" xfId="1" applyFont="1"/>
    <xf numFmtId="166" fontId="9" fillId="0" borderId="0" xfId="0" applyNumberFormat="1" applyFont="1" applyAlignment="1">
      <alignment horizontal="left" indent="2"/>
    </xf>
    <xf numFmtId="166" fontId="11" fillId="3" borderId="13" xfId="3" applyNumberFormat="1" applyFont="1" applyFill="1" applyBorder="1" applyAlignment="1">
      <alignment horizontal="left" vertical="center" indent="2"/>
    </xf>
    <xf numFmtId="0" fontId="9" fillId="0" borderId="0" xfId="0" applyFont="1" applyAlignment="1">
      <alignment horizontal="left"/>
    </xf>
    <xf numFmtId="164" fontId="0" fillId="0" borderId="0" xfId="1" applyNumberFormat="1" applyFont="1" applyAlignment="1"/>
    <xf numFmtId="43" fontId="0" fillId="0" borderId="0" xfId="0" applyNumberFormat="1" applyAlignment="1"/>
    <xf numFmtId="164" fontId="0" fillId="0" borderId="0" xfId="1" applyNumberFormat="1" applyFont="1" applyAlignment="1">
      <alignment horizontal="right"/>
    </xf>
    <xf numFmtId="43" fontId="0" fillId="0" borderId="0" xfId="0" applyNumberFormat="1" applyAlignment="1">
      <alignment horizontal="right"/>
    </xf>
    <xf numFmtId="168" fontId="0" fillId="0" borderId="0" xfId="2" applyNumberFormat="1" applyFont="1" applyAlignment="1">
      <alignment horizontal="left"/>
    </xf>
    <xf numFmtId="166" fontId="0" fillId="0" borderId="0" xfId="1" applyNumberFormat="1" applyFont="1" applyAlignment="1">
      <alignment horizontal="left"/>
    </xf>
    <xf numFmtId="166" fontId="0" fillId="0" borderId="0" xfId="0" applyNumberFormat="1" applyAlignment="1">
      <alignment horizontal="left"/>
    </xf>
    <xf numFmtId="2" fontId="0" fillId="0" borderId="0" xfId="1" applyNumberFormat="1" applyFont="1" applyAlignment="1">
      <alignment horizontal="left"/>
    </xf>
    <xf numFmtId="166" fontId="9" fillId="0" borderId="0" xfId="0" applyNumberFormat="1" applyFont="1" applyAlignment="1">
      <alignment horizontal="left"/>
    </xf>
    <xf numFmtId="3" fontId="9" fillId="0" borderId="0" xfId="0" applyNumberFormat="1" applyFont="1" applyAlignment="1">
      <alignment vertical="top" wrapText="1"/>
    </xf>
    <xf numFmtId="164" fontId="12" fillId="2" borderId="16" xfId="1" applyNumberFormat="1" applyFont="1" applyFill="1" applyBorder="1" applyProtection="1">
      <protection locked="0"/>
    </xf>
    <xf numFmtId="165" fontId="12" fillId="2" borderId="16" xfId="1" applyNumberFormat="1" applyFont="1" applyFill="1" applyBorder="1" applyProtection="1">
      <protection locked="0"/>
    </xf>
    <xf numFmtId="10" fontId="12" fillId="2" borderId="16" xfId="0" applyNumberFormat="1" applyFont="1" applyFill="1" applyBorder="1" applyProtection="1">
      <protection locked="0"/>
    </xf>
    <xf numFmtId="0" fontId="12" fillId="2" borderId="16" xfId="0" applyFont="1" applyFill="1" applyBorder="1" applyProtection="1">
      <protection locked="0"/>
    </xf>
    <xf numFmtId="0" fontId="12" fillId="2" borderId="0" xfId="0" applyFont="1" applyFill="1" applyProtection="1">
      <protection locked="0"/>
    </xf>
    <xf numFmtId="165" fontId="12" fillId="2" borderId="16" xfId="0" applyNumberFormat="1" applyFont="1" applyFill="1" applyBorder="1" applyProtection="1">
      <protection locked="0"/>
    </xf>
    <xf numFmtId="9" fontId="12" fillId="2" borderId="16" xfId="0" applyNumberFormat="1" applyFont="1" applyFill="1" applyBorder="1" applyProtection="1">
      <protection locked="0"/>
    </xf>
    <xf numFmtId="2" fontId="9" fillId="0" borderId="0" xfId="0" applyNumberFormat="1" applyFont="1" applyAlignment="1">
      <alignment horizontal="left"/>
    </xf>
    <xf numFmtId="0" fontId="17" fillId="0" borderId="18" xfId="0" applyFont="1" applyBorder="1" applyAlignment="1">
      <alignment horizontal="left" vertical="center"/>
    </xf>
    <xf numFmtId="0" fontId="11" fillId="0" borderId="0" xfId="0" applyFont="1" applyAlignment="1">
      <alignment horizontal="center" vertical="center"/>
    </xf>
    <xf numFmtId="0" fontId="14" fillId="3" borderId="0" xfId="0" applyFont="1" applyFill="1" applyAlignment="1">
      <alignment horizontal="left" vertical="center" wrapText="1"/>
    </xf>
    <xf numFmtId="3" fontId="16" fillId="0" borderId="0" xfId="4" applyNumberFormat="1" applyFont="1" applyAlignment="1">
      <alignment horizontal="left" vertical="top" wrapText="1"/>
    </xf>
    <xf numFmtId="0" fontId="9" fillId="0" borderId="0" xfId="0" applyFont="1" applyBorder="1" applyAlignment="1">
      <alignment horizontal="left" vertical="center" wrapText="1" indent="2"/>
    </xf>
    <xf numFmtId="0" fontId="9" fillId="0" borderId="17" xfId="0" applyFont="1" applyBorder="1" applyAlignment="1">
      <alignment horizontal="left" vertical="center" wrapText="1" indent="2"/>
    </xf>
    <xf numFmtId="0" fontId="3" fillId="6" borderId="8" xfId="0" applyFont="1" applyFill="1" applyBorder="1" applyAlignment="1">
      <alignment horizontal="center"/>
    </xf>
    <xf numFmtId="0" fontId="3" fillId="6" borderId="4" xfId="0" applyFont="1" applyFill="1" applyBorder="1" applyAlignment="1">
      <alignment horizontal="center"/>
    </xf>
    <xf numFmtId="0" fontId="0" fillId="10" borderId="11" xfId="0" applyFill="1" applyBorder="1" applyAlignment="1">
      <alignment horizontal="left" indent="2"/>
    </xf>
    <xf numFmtId="0" fontId="0" fillId="10" borderId="12" xfId="0" applyFill="1" applyBorder="1" applyAlignment="1">
      <alignment horizontal="left" indent="2"/>
    </xf>
    <xf numFmtId="0" fontId="7" fillId="12" borderId="0" xfId="0" applyFont="1" applyFill="1" applyAlignment="1">
      <alignment horizontal="right" vertical="center" textRotation="90"/>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2" defaultPivotStyle="PivotStyleLight16"/>
  <colors>
    <mruColors>
      <color rgb="FFE6CDFF"/>
      <color rgb="FFFFCDCD"/>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174657</xdr:colOff>
      <xdr:row>0</xdr:row>
      <xdr:rowOff>231433</xdr:rowOff>
    </xdr:from>
    <xdr:to>
      <xdr:col>1</xdr:col>
      <xdr:colOff>1872156</xdr:colOff>
      <xdr:row>0</xdr:row>
      <xdr:rowOff>803713</xdr:rowOff>
    </xdr:to>
    <xdr:pic>
      <xdr:nvPicPr>
        <xdr:cNvPr id="2" name="Picture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457" y="231433"/>
          <a:ext cx="1697499" cy="572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18232</xdr:colOff>
      <xdr:row>2</xdr:row>
      <xdr:rowOff>41031</xdr:rowOff>
    </xdr:from>
    <xdr:to>
      <xdr:col>3</xdr:col>
      <xdr:colOff>14654</xdr:colOff>
      <xdr:row>3</xdr:row>
      <xdr:rowOff>178306</xdr:rowOff>
    </xdr:to>
    <xdr:sp macro="" textlink="">
      <xdr:nvSpPr>
        <xdr:cNvPr id="3" name="Arrow: Down 2">
          <a:extLst>
            <a:ext uri="{FF2B5EF4-FFF2-40B4-BE49-F238E27FC236}">
              <a16:creationId xmlns:a16="http://schemas.microsoft.com/office/drawing/2014/main" id="{00000000-0008-0000-0000-000003000000}"/>
            </a:ext>
          </a:extLst>
        </xdr:cNvPr>
        <xdr:cNvSpPr/>
      </xdr:nvSpPr>
      <xdr:spPr>
        <a:xfrm>
          <a:off x="2075632" y="583956"/>
          <a:ext cx="682222" cy="318250"/>
        </a:xfrm>
        <a:prstGeom prst="downArrow">
          <a:avLst>
            <a:gd name="adj1" fmla="val 100000"/>
            <a:gd name="adj2" fmla="val 38526"/>
          </a:avLst>
        </a:prstGeom>
        <a:solidFill>
          <a:srgbClr val="C00000">
            <a:alpha val="30000"/>
          </a:srgbClr>
        </a:solidFill>
        <a:ln w="15875">
          <a:solidFill>
            <a:sysClr val="windowText" lastClr="000000">
              <a:alpha val="28000"/>
            </a:sys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ctr"/>
          <a:r>
            <a:rPr lang="en-AU" sz="1000" b="0">
              <a:solidFill>
                <a:srgbClr val="C00000"/>
              </a:solidFill>
            </a:rPr>
            <a:t>Edit</a:t>
          </a:r>
        </a:p>
      </xdr:txBody>
    </xdr:sp>
    <xdr:clientData/>
  </xdr:twoCellAnchor>
  <xdr:twoCellAnchor>
    <xdr:from>
      <xdr:col>3</xdr:col>
      <xdr:colOff>361950</xdr:colOff>
      <xdr:row>9</xdr:row>
      <xdr:rowOff>19048</xdr:rowOff>
    </xdr:from>
    <xdr:to>
      <xdr:col>6</xdr:col>
      <xdr:colOff>22411</xdr:colOff>
      <xdr:row>23</xdr:row>
      <xdr:rowOff>28574</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5924550" y="2371723"/>
          <a:ext cx="3880036" cy="2762251"/>
        </a:xfrm>
        <a:prstGeom prst="rect">
          <a:avLst/>
        </a:prstGeom>
        <a:noFill/>
        <a:ln>
          <a:solidFill>
            <a:schemeClr val="accent1">
              <a:alpha val="62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3</xdr:col>
      <xdr:colOff>100852</xdr:colOff>
      <xdr:row>11</xdr:row>
      <xdr:rowOff>9525</xdr:rowOff>
    </xdr:from>
    <xdr:to>
      <xdr:col>3</xdr:col>
      <xdr:colOff>280146</xdr:colOff>
      <xdr:row>12</xdr:row>
      <xdr:rowOff>20730</xdr:rowOff>
    </xdr:to>
    <xdr:sp macro="" textlink="">
      <xdr:nvSpPr>
        <xdr:cNvPr id="5" name="Arrow: Right 4">
          <a:extLst>
            <a:ext uri="{FF2B5EF4-FFF2-40B4-BE49-F238E27FC236}">
              <a16:creationId xmlns:a16="http://schemas.microsoft.com/office/drawing/2014/main" id="{00000000-0008-0000-0000-000005000000}"/>
            </a:ext>
          </a:extLst>
        </xdr:cNvPr>
        <xdr:cNvSpPr/>
      </xdr:nvSpPr>
      <xdr:spPr>
        <a:xfrm>
          <a:off x="5663452" y="2667000"/>
          <a:ext cx="179294" cy="163605"/>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1</xdr:col>
      <xdr:colOff>864</xdr:colOff>
      <xdr:row>24</xdr:row>
      <xdr:rowOff>24245</xdr:rowOff>
    </xdr:from>
    <xdr:to>
      <xdr:col>6</xdr:col>
      <xdr:colOff>15875</xdr:colOff>
      <xdr:row>48</xdr:row>
      <xdr:rowOff>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62789" y="5482070"/>
          <a:ext cx="9178061" cy="3633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800" b="1">
              <a:latin typeface="Arial" panose="020B0604020202020204" pitchFamily="34" charset="0"/>
              <a:cs typeface="Arial" panose="020B0604020202020204" pitchFamily="34" charset="0"/>
            </a:rPr>
            <a:t>Disclaimer:</a:t>
          </a:r>
        </a:p>
        <a:p>
          <a:r>
            <a:rPr lang="en-AU" sz="800" i="1">
              <a:solidFill>
                <a:schemeClr val="dk1"/>
              </a:solidFill>
              <a:effectLst/>
              <a:latin typeface="Arial" panose="020B0604020202020204" pitchFamily="34" charset="0"/>
              <a:ea typeface="+mn-ea"/>
              <a:cs typeface="Arial" panose="020B0604020202020204" pitchFamily="34" charset="0"/>
            </a:rPr>
            <a:t>This calculator is intended as a guide only and is not for wider distribution. It does not constitute an offer of insurance. The information provided by this calculator is an estimate and is not intended to be a recommendation or an opinion about a financial product and is not intended to influence a person to acquire any financial product. Any final amount calculated or offered shall be calculated by an Insurance Underwriter of AIA Australia Limited. Any such offer shall be valid when made in conjunction with a fully completed application form, and any other information which may be requested prior to any offer being made. We recommend that you consider the * Product Disclosure Statement before considering whether a benefit under a *Product Plan should be acquired or continue to be held by a person. The normal terms and conditions as explained in the * Product Disclosure Statement apply to these calculations, unless otherwise specified by AIA Australia Limited ABN 79 004 837 861 AFSL 230043. [Where appropriate, include any assumptions as well as any limitations and the impact of the limitations] This calculator is designed to be used by financial advisers and is not for wider distribution. Advisers should exercise their own professional judgement in determining whether this calculator and its output is appropriate for use in their business and with their clients. Advisers remain responsible for determining and adhering to their own obligations, including preparing and giving their clients information and advice in accordance with applicable laws and their licensee's requirements. This calculator is intended for illustrative purposes only and does not constitute an offer of insurance. To apply for cover, a person needs to submit a fully completed application form and provide any other information that AIA Australia requires. This calculator does not constitute a recommendation or statement of opinion about insurance and is not intended to influence a person to acquire any insurance or other financial product. To the maximum extent permitted by law, AIA Australia takes no responsibility for reliance by any person on the information in or relating to this document (including the calculator). This information is general information only and does not consider factors like objectives, financial situations or needs of any individual and is not intended to be financial, legal, tax, accounting, or other advice. Before acting on the information, you should consider the appropriateness of this information having regard to such factors and the relevant Product Disclosure Statement (available at aia.com.au). No impact on you resulting from the use of the calculator is guaranteed. It cannot, and does not try to predict actual insurance benefits, as these are subject to the policy features selected by the customer, the operation of policy terms and conditions (including permissible changes to those terms and conditions) as well as changes to the customer's circumstances, investment earnings, tax, inflation, and applicable law. </a:t>
          </a:r>
        </a:p>
        <a:p>
          <a:endParaRPr lang="en-AU" sz="800" i="1">
            <a:solidFill>
              <a:schemeClr val="dk1"/>
            </a:solidFill>
            <a:effectLst/>
            <a:latin typeface="Arial" panose="020B0604020202020204" pitchFamily="34" charset="0"/>
            <a:ea typeface="+mn-ea"/>
            <a:cs typeface="Arial" panose="020B0604020202020204" pitchFamily="34" charset="0"/>
          </a:endParaRPr>
        </a:p>
        <a:p>
          <a:r>
            <a:rPr lang="en-AU" sz="800" i="1">
              <a:solidFill>
                <a:schemeClr val="dk1"/>
              </a:solidFill>
              <a:effectLst/>
              <a:latin typeface="Arial" panose="020B0604020202020204" pitchFamily="34" charset="0"/>
              <a:ea typeface="+mn-ea"/>
              <a:cs typeface="Arial" panose="020B0604020202020204" pitchFamily="34" charset="0"/>
            </a:rPr>
            <a:t>Copyright © 2022 AIA Australia Limited (ABN 79 004 837 861 AFSL 230043). All rights reserved.</a:t>
          </a:r>
          <a:endParaRPr lang="en-AU" sz="800">
            <a:solidFill>
              <a:schemeClr val="dk1"/>
            </a:solidFill>
            <a:effectLst/>
            <a:latin typeface="Arial" panose="020B0604020202020204" pitchFamily="34" charset="0"/>
            <a:ea typeface="+mn-ea"/>
            <a:cs typeface="Arial" panose="020B0604020202020204" pitchFamily="34" charset="0"/>
          </a:endParaRPr>
        </a:p>
        <a:p>
          <a:endParaRPr lang="en-AU" sz="800">
            <a:latin typeface="Arial" panose="020B0604020202020204" pitchFamily="34" charset="0"/>
            <a:cs typeface="Arial" panose="020B0604020202020204" pitchFamily="34" charset="0"/>
          </a:endParaRPr>
        </a:p>
        <a:p>
          <a:r>
            <a:rPr lang="en-AU" sz="800" b="1">
              <a:latin typeface="Arial" panose="020B0604020202020204" pitchFamily="34" charset="0"/>
              <a:cs typeface="Arial" panose="020B0604020202020204" pitchFamily="34" charset="0"/>
            </a:rPr>
            <a:t>Assumptions</a:t>
          </a:r>
        </a:p>
        <a:p>
          <a:r>
            <a:rPr lang="en-AU" sz="800" b="0">
              <a:latin typeface="Arial" panose="020B0604020202020204" pitchFamily="34" charset="0"/>
              <a:cs typeface="Arial" panose="020B0604020202020204" pitchFamily="34" charset="0"/>
            </a:rPr>
            <a:t>This calculator uses the individual tax rates and the Medicare reduction rates for 2022/23</a:t>
          </a:r>
          <a:r>
            <a:rPr lang="en-AU" sz="800" b="0" baseline="0">
              <a:latin typeface="Arial" panose="020B0604020202020204" pitchFamily="34" charset="0"/>
              <a:cs typeface="Arial" panose="020B0604020202020204" pitchFamily="34" charset="0"/>
            </a:rPr>
            <a:t> financial year</a:t>
          </a:r>
          <a:r>
            <a:rPr lang="en-AU" sz="800" b="0">
              <a:latin typeface="Arial" panose="020B0604020202020204" pitchFamily="34" charset="0"/>
              <a:cs typeface="Arial" panose="020B0604020202020204" pitchFamily="34" charset="0"/>
            </a:rPr>
            <a:t> to determine the effective tax rate. No other levies, surcharges or offsets have been taken into consideration. </a:t>
          </a:r>
        </a:p>
        <a:p>
          <a:endParaRPr lang="en-AU" sz="800" b="0">
            <a:latin typeface="Arial" panose="020B0604020202020204" pitchFamily="34" charset="0"/>
            <a:cs typeface="Arial" panose="020B0604020202020204" pitchFamily="34" charset="0"/>
          </a:endParaRPr>
        </a:p>
        <a:p>
          <a:r>
            <a:rPr lang="en-AU" sz="800" b="0">
              <a:latin typeface="Arial" panose="020B0604020202020204" pitchFamily="34" charset="0"/>
              <a:cs typeface="Arial" panose="020B0604020202020204" pitchFamily="34" charset="0"/>
            </a:rPr>
            <a:t>For the Medicare Levy reduction rates:</a:t>
          </a:r>
        </a:p>
        <a:p>
          <a:r>
            <a:rPr lang="en-AU" sz="800" b="0">
              <a:latin typeface="Arial" panose="020B0604020202020204" pitchFamily="34" charset="0"/>
              <a:cs typeface="Arial" panose="020B0604020202020204" pitchFamily="34" charset="0"/>
            </a:rPr>
            <a:t> Age, Dependent information, and taxable income details are used to determine the rate applied for the Medicare levy</a:t>
          </a:r>
        </a:p>
        <a:p>
          <a:r>
            <a:rPr lang="en-AU" sz="800" b="0">
              <a:latin typeface="Arial" panose="020B0604020202020204" pitchFamily="34" charset="0"/>
              <a:cs typeface="Arial" panose="020B0604020202020204" pitchFamily="34" charset="0"/>
            </a:rPr>
            <a:t> This calculator assumes that the individual Medicare levy reduction rate applies, unless</a:t>
          </a:r>
        </a:p>
        <a:p>
          <a:r>
            <a:rPr lang="en-AU" sz="800" b="0">
              <a:latin typeface="Arial" panose="020B0604020202020204" pitchFamily="34" charset="0"/>
              <a:cs typeface="Arial" panose="020B0604020202020204" pitchFamily="34" charset="0"/>
            </a:rPr>
            <a:t>  - aged over age 67 and the individual is assumed to be meet the requirements of a senior/pensioner. This calculator does not factor in other types of pensioners. </a:t>
          </a:r>
        </a:p>
        <a:p>
          <a:r>
            <a:rPr lang="en-AU" sz="800" b="0">
              <a:latin typeface="Arial" panose="020B0604020202020204" pitchFamily="34" charset="0"/>
              <a:cs typeface="Arial" panose="020B0604020202020204" pitchFamily="34" charset="0"/>
            </a:rPr>
            <a:t>  - Family reduction rates will only apply if dependent information has also been entered.</a:t>
          </a:r>
        </a:p>
        <a:p>
          <a:endParaRPr lang="en-AU" sz="800">
            <a:latin typeface="Arial" panose="020B0604020202020204" pitchFamily="34" charset="0"/>
            <a:cs typeface="Arial" panose="020B0604020202020204" pitchFamily="34" charset="0"/>
          </a:endParaRPr>
        </a:p>
        <a:p>
          <a:endParaRPr lang="en-AU" sz="800">
            <a:latin typeface="Arial" panose="020B0604020202020204" pitchFamily="34" charset="0"/>
            <a:cs typeface="Arial" panose="020B0604020202020204" pitchFamily="34" charset="0"/>
          </a:endParaRPr>
        </a:p>
        <a:p>
          <a:endParaRPr lang="en-AU" sz="800">
            <a:latin typeface="Arial" panose="020B0604020202020204" pitchFamily="34" charset="0"/>
            <a:cs typeface="Arial" panose="020B0604020202020204" pitchFamily="34" charset="0"/>
          </a:endParaRPr>
        </a:p>
      </xdr:txBody>
    </xdr:sp>
    <xdr:clientData/>
  </xdr:twoCellAnchor>
  <xdr:twoCellAnchor>
    <xdr:from>
      <xdr:col>4</xdr:col>
      <xdr:colOff>1239459</xdr:colOff>
      <xdr:row>0</xdr:row>
      <xdr:rowOff>273016</xdr:rowOff>
    </xdr:from>
    <xdr:to>
      <xdr:col>5</xdr:col>
      <xdr:colOff>2514600</xdr:colOff>
      <xdr:row>1</xdr:row>
      <xdr:rowOff>47625</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flipH="1">
          <a:off x="7173534" y="273016"/>
          <a:ext cx="2599116" cy="64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solidFill>
                <a:schemeClr val="dk1"/>
              </a:solidFill>
              <a:effectLst/>
              <a:latin typeface="Arial" panose="020B0604020202020204" pitchFamily="34" charset="0"/>
              <a:ea typeface="+mn-ea"/>
              <a:cs typeface="Arial" panose="020B0604020202020204" pitchFamily="34" charset="0"/>
            </a:rPr>
            <a:t>Version </a:t>
          </a:r>
          <a:r>
            <a:rPr lang="en-US" sz="900">
              <a:solidFill>
                <a:schemeClr val="dk1"/>
              </a:solidFill>
              <a:effectLst/>
              <a:latin typeface="Arial" panose="020B0604020202020204" pitchFamily="34" charset="0"/>
              <a:ea typeface="+mn-ea"/>
              <a:cs typeface="Arial" panose="020B0604020202020204" pitchFamily="34" charset="0"/>
            </a:rPr>
            <a:t>1.0</a:t>
          </a:r>
          <a:endParaRPr lang="en-AU" sz="900">
            <a:effectLst/>
            <a:latin typeface="Arial" panose="020B0604020202020204" pitchFamily="34" charset="0"/>
            <a:cs typeface="Arial" panose="020B0604020202020204" pitchFamily="34" charset="0"/>
          </a:endParaRPr>
        </a:p>
        <a:p>
          <a:pPr eaLnBrk="1" fontAlgn="auto" latinLnBrk="0" hangingPunct="1"/>
          <a:r>
            <a:rPr lang="en-GB" sz="900">
              <a:solidFill>
                <a:schemeClr val="dk1"/>
              </a:solidFill>
              <a:effectLst/>
              <a:latin typeface="Arial" panose="020B0604020202020204" pitchFamily="34" charset="0"/>
              <a:ea typeface="+mn-ea"/>
              <a:cs typeface="Arial" panose="020B0604020202020204" pitchFamily="34" charset="0"/>
            </a:rPr>
            <a:t>Updated 13 June 2022</a:t>
          </a:r>
          <a:endParaRPr lang="en-AU" sz="900">
            <a:effectLst/>
            <a:latin typeface="Arial" panose="020B0604020202020204" pitchFamily="34" charset="0"/>
            <a:cs typeface="Arial" panose="020B0604020202020204" pitchFamily="34" charset="0"/>
          </a:endParaRPr>
        </a:p>
        <a:p>
          <a:r>
            <a:rPr lang="en-GB" sz="900" baseline="0">
              <a:solidFill>
                <a:schemeClr val="dk1"/>
              </a:solidFill>
              <a:effectLst/>
              <a:latin typeface="Arial" panose="020B0604020202020204" pitchFamily="34" charset="0"/>
              <a:ea typeface="+mn-ea"/>
              <a:cs typeface="Arial" panose="020B0604020202020204" pitchFamily="34" charset="0"/>
            </a:rPr>
            <a:t>Should you require assistance with this calculator email </a:t>
          </a:r>
          <a:r>
            <a:rPr lang="en-GB" sz="900" u="sng" baseline="0">
              <a:solidFill>
                <a:schemeClr val="dk1"/>
              </a:solidFill>
              <a:effectLst/>
              <a:latin typeface="Arial" panose="020B0604020202020204" pitchFamily="34" charset="0"/>
              <a:ea typeface="+mn-ea"/>
              <a:cs typeface="Arial" panose="020B0604020202020204" pitchFamily="34" charset="0"/>
            </a:rPr>
            <a:t>tece@aia.com</a:t>
          </a:r>
          <a:r>
            <a:rPr lang="en-GB" sz="900" baseline="0">
              <a:solidFill>
                <a:schemeClr val="dk1"/>
              </a:solidFill>
              <a:effectLst/>
              <a:latin typeface="Arial" panose="020B0604020202020204" pitchFamily="34" charset="0"/>
              <a:ea typeface="+mn-ea"/>
              <a:cs typeface="Arial" panose="020B0604020202020204" pitchFamily="34" charset="0"/>
            </a:rPr>
            <a:t> </a:t>
          </a:r>
          <a:endParaRPr lang="en-AU" sz="900">
            <a:effectLst/>
            <a:latin typeface="Arial" panose="020B0604020202020204" pitchFamily="34" charset="0"/>
            <a:cs typeface="Arial" panose="020B0604020202020204" pitchFamily="34" charset="0"/>
          </a:endParaRPr>
        </a:p>
      </xdr:txBody>
    </xdr:sp>
    <xdr:clientData/>
  </xdr:twoCellAnchor>
  <xdr:twoCellAnchor>
    <xdr:from>
      <xdr:col>3</xdr:col>
      <xdr:colOff>351691</xdr:colOff>
      <xdr:row>1</xdr:row>
      <xdr:rowOff>346778</xdr:rowOff>
    </xdr:from>
    <xdr:to>
      <xdr:col>6</xdr:col>
      <xdr:colOff>11722</xdr:colOff>
      <xdr:row>8</xdr:row>
      <xdr:rowOff>33130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056213" y="1216452"/>
          <a:ext cx="3884161" cy="9784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AU" sz="900" b="1">
              <a:solidFill>
                <a:schemeClr val="dk1"/>
              </a:solidFill>
              <a:effectLst/>
              <a:latin typeface="+mn-lt"/>
              <a:ea typeface="+mn-ea"/>
              <a:cs typeface="+mn-cs"/>
            </a:rPr>
            <a:t>What is this calculator designed to do?</a:t>
          </a:r>
          <a:r>
            <a:rPr lang="en-AU" sz="900">
              <a:solidFill>
                <a:schemeClr val="dk1"/>
              </a:solidFill>
              <a:effectLst/>
              <a:latin typeface="+mn-lt"/>
              <a:ea typeface="+mn-ea"/>
              <a:cs typeface="+mn-cs"/>
            </a:rPr>
            <a:t>  </a:t>
          </a:r>
          <a:endParaRPr lang="en-AU" sz="1000">
            <a:effectLst/>
          </a:endParaRPr>
        </a:p>
        <a:p>
          <a:pPr eaLnBrk="1" fontAlgn="auto" latinLnBrk="0" hangingPunct="1">
            <a:spcBef>
              <a:spcPts val="600"/>
            </a:spcBef>
          </a:pPr>
          <a:r>
            <a:rPr lang="en-AU" sz="900">
              <a:solidFill>
                <a:schemeClr val="dk1"/>
              </a:solidFill>
              <a:effectLst/>
              <a:latin typeface="+mn-lt"/>
              <a:ea typeface="+mn-ea"/>
              <a:cs typeface="+mn-cs"/>
            </a:rPr>
            <a:t>A recommendation for</a:t>
          </a:r>
          <a:r>
            <a:rPr lang="en-AU" sz="900" baseline="0">
              <a:solidFill>
                <a:schemeClr val="dk1"/>
              </a:solidFill>
              <a:effectLst/>
              <a:latin typeface="+mn-lt"/>
              <a:ea typeface="+mn-ea"/>
              <a:cs typeface="+mn-cs"/>
            </a:rPr>
            <a:t> Life cover is often provided with the aim of enabling a surviving spouse to extinguish non-deductible mortgage debt and provide funding for ongoing expenditure items such as school tuition fees for dependent children.  This calculator quantifies the grossed up interest and tax savings stemming from this traditional advice need.</a:t>
          </a:r>
          <a:endParaRPr lang="en-AU" sz="900">
            <a:solidFill>
              <a:schemeClr val="dk1"/>
            </a:solidFill>
            <a:effectLst/>
            <a:latin typeface="+mn-lt"/>
            <a:ea typeface="+mn-ea"/>
            <a:cs typeface="+mn-cs"/>
          </a:endParaRPr>
        </a:p>
      </xdr:txBody>
    </xdr:sp>
    <xdr:clientData/>
  </xdr:twoCellAnchor>
  <xdr:twoCellAnchor>
    <xdr:from>
      <xdr:col>1</xdr:col>
      <xdr:colOff>2276475</xdr:colOff>
      <xdr:row>0</xdr:row>
      <xdr:rowOff>335057</xdr:rowOff>
    </xdr:from>
    <xdr:to>
      <xdr:col>4</xdr:col>
      <xdr:colOff>752475</xdr:colOff>
      <xdr:row>1</xdr:row>
      <xdr:rowOff>38100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2581275" y="335057"/>
          <a:ext cx="4000500" cy="569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endParaRPr lang="en-AU" sz="1800">
            <a:solidFill>
              <a:srgbClr val="C00000"/>
            </a:solidFill>
            <a:effectLst/>
            <a:latin typeface="+mn-lt"/>
            <a:ea typeface="+mn-ea"/>
            <a:cs typeface="+mn-cs"/>
          </a:endParaRPr>
        </a:p>
      </xdr:txBody>
    </xdr:sp>
    <xdr:clientData/>
  </xdr:twoCellAnchor>
  <xdr:twoCellAnchor>
    <xdr:from>
      <xdr:col>3</xdr:col>
      <xdr:colOff>100852</xdr:colOff>
      <xdr:row>16</xdr:row>
      <xdr:rowOff>9525</xdr:rowOff>
    </xdr:from>
    <xdr:to>
      <xdr:col>3</xdr:col>
      <xdr:colOff>280146</xdr:colOff>
      <xdr:row>17</xdr:row>
      <xdr:rowOff>20730</xdr:rowOff>
    </xdr:to>
    <xdr:sp macro="" textlink="">
      <xdr:nvSpPr>
        <xdr:cNvPr id="12" name="Arrow: Right 11">
          <a:extLst>
            <a:ext uri="{FF2B5EF4-FFF2-40B4-BE49-F238E27FC236}">
              <a16:creationId xmlns:a16="http://schemas.microsoft.com/office/drawing/2014/main" id="{00000000-0008-0000-0000-00000C000000}"/>
            </a:ext>
          </a:extLst>
        </xdr:cNvPr>
        <xdr:cNvSpPr/>
      </xdr:nvSpPr>
      <xdr:spPr>
        <a:xfrm>
          <a:off x="5663452" y="3581400"/>
          <a:ext cx="179294" cy="163605"/>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3</xdr:col>
      <xdr:colOff>100852</xdr:colOff>
      <xdr:row>19</xdr:row>
      <xdr:rowOff>38100</xdr:rowOff>
    </xdr:from>
    <xdr:to>
      <xdr:col>3</xdr:col>
      <xdr:colOff>280146</xdr:colOff>
      <xdr:row>20</xdr:row>
      <xdr:rowOff>11205</xdr:rowOff>
    </xdr:to>
    <xdr:sp macro="" textlink="">
      <xdr:nvSpPr>
        <xdr:cNvPr id="13" name="Arrow: Right 12">
          <a:extLst>
            <a:ext uri="{FF2B5EF4-FFF2-40B4-BE49-F238E27FC236}">
              <a16:creationId xmlns:a16="http://schemas.microsoft.com/office/drawing/2014/main" id="{00000000-0008-0000-0000-00000D000000}"/>
            </a:ext>
          </a:extLst>
        </xdr:cNvPr>
        <xdr:cNvSpPr/>
      </xdr:nvSpPr>
      <xdr:spPr>
        <a:xfrm>
          <a:off x="5663452" y="4067175"/>
          <a:ext cx="179294" cy="163605"/>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1</xdr:col>
      <xdr:colOff>2257425</xdr:colOff>
      <xdr:row>0</xdr:row>
      <xdr:rowOff>314325</xdr:rowOff>
    </xdr:from>
    <xdr:to>
      <xdr:col>4</xdr:col>
      <xdr:colOff>733425</xdr:colOff>
      <xdr:row>1</xdr:row>
      <xdr:rowOff>17368</xdr:rowOff>
    </xdr:to>
    <xdr:sp macro="" textlink="">
      <xdr:nvSpPr>
        <xdr:cNvPr id="14" name="TextBox 10">
          <a:extLst>
            <a:ext uri="{FF2B5EF4-FFF2-40B4-BE49-F238E27FC236}">
              <a16:creationId xmlns:a16="http://schemas.microsoft.com/office/drawing/2014/main" id="{00000000-0008-0000-0000-00000E000000}"/>
            </a:ext>
          </a:extLst>
        </xdr:cNvPr>
        <xdr:cNvSpPr txBox="1"/>
      </xdr:nvSpPr>
      <xdr:spPr>
        <a:xfrm>
          <a:off x="2419350" y="314325"/>
          <a:ext cx="3790950" cy="569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eaLnBrk="1" fontAlgn="auto" latinLnBrk="0" hangingPunct="1"/>
          <a:r>
            <a:rPr lang="en-AU" sz="1800" b="1" i="0" u="none" strike="noStrike">
              <a:solidFill>
                <a:srgbClr val="DE1249"/>
              </a:solidFill>
              <a:effectLst/>
              <a:latin typeface="+mn-lt"/>
              <a:ea typeface="+mn-ea"/>
              <a:cs typeface="+mn-cs"/>
            </a:rPr>
            <a:t>Value of Risk Advice</a:t>
          </a:r>
          <a:r>
            <a:rPr lang="en-AU" sz="1800">
              <a:solidFill>
                <a:srgbClr val="DE1249"/>
              </a:solidFill>
            </a:rPr>
            <a:t> </a:t>
          </a:r>
          <a:endParaRPr lang="en-AU" sz="1800">
            <a:solidFill>
              <a:srgbClr val="DE1249"/>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326555</xdr:colOff>
      <xdr:row>13</xdr:row>
      <xdr:rowOff>40816</xdr:rowOff>
    </xdr:from>
    <xdr:to>
      <xdr:col>3</xdr:col>
      <xdr:colOff>1404069</xdr:colOff>
      <xdr:row>13</xdr:row>
      <xdr:rowOff>146659</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4660430" y="2450641"/>
          <a:ext cx="1077514" cy="105843"/>
          <a:chOff x="15011400" y="3005138"/>
          <a:chExt cx="1609725" cy="214312"/>
        </a:xfrm>
      </xdr:grpSpPr>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5087601" y="3005138"/>
            <a:ext cx="1533524" cy="214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lang="en-AU" sz="600"/>
              <a:t>Single</a:t>
            </a:r>
            <a:r>
              <a:rPr lang="en-AU" sz="600" baseline="0"/>
              <a:t> (Seniors/Pensioner)</a:t>
            </a:r>
            <a:endParaRPr lang="en-AU" sz="600"/>
          </a:p>
        </xdr:txBody>
      </xdr:sp>
      <xdr:sp macro="" textlink="">
        <xdr:nvSpPr>
          <xdr:cNvPr id="2" name="Rectangle 1">
            <a:extLst>
              <a:ext uri="{FF2B5EF4-FFF2-40B4-BE49-F238E27FC236}">
                <a16:creationId xmlns:a16="http://schemas.microsoft.com/office/drawing/2014/main" id="{00000000-0008-0000-0100-000002000000}"/>
              </a:ext>
            </a:extLst>
          </xdr:cNvPr>
          <xdr:cNvSpPr/>
        </xdr:nvSpPr>
        <xdr:spPr>
          <a:xfrm>
            <a:off x="15011400" y="3055145"/>
            <a:ext cx="133351" cy="114299"/>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endParaRPr lang="en-AU" sz="1050"/>
          </a:p>
        </xdr:txBody>
      </xdr:sp>
    </xdr:grpSp>
    <xdr:clientData/>
  </xdr:twoCellAnchor>
  <xdr:twoCellAnchor>
    <xdr:from>
      <xdr:col>3</xdr:col>
      <xdr:colOff>330127</xdr:colOff>
      <xdr:row>12</xdr:row>
      <xdr:rowOff>38751</xdr:rowOff>
    </xdr:from>
    <xdr:to>
      <xdr:col>3</xdr:col>
      <xdr:colOff>1407641</xdr:colOff>
      <xdr:row>12</xdr:row>
      <xdr:rowOff>144594</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664002" y="2267601"/>
          <a:ext cx="1077514" cy="105843"/>
          <a:chOff x="15011400" y="3005138"/>
          <a:chExt cx="1609725" cy="214312"/>
        </a:xfrm>
      </xdr:grpSpPr>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5087601" y="3005138"/>
            <a:ext cx="1533524" cy="214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lang="en-AU" sz="600"/>
              <a:t>Single</a:t>
            </a:r>
            <a:r>
              <a:rPr lang="en-AU" sz="600" baseline="0"/>
              <a:t> taxpayer</a:t>
            </a:r>
            <a:endParaRPr lang="en-AU" sz="600"/>
          </a:p>
        </xdr:txBody>
      </xdr:sp>
      <xdr:sp macro="" textlink="">
        <xdr:nvSpPr>
          <xdr:cNvPr id="7" name="Rectangle 6">
            <a:extLst>
              <a:ext uri="{FF2B5EF4-FFF2-40B4-BE49-F238E27FC236}">
                <a16:creationId xmlns:a16="http://schemas.microsoft.com/office/drawing/2014/main" id="{00000000-0008-0000-0100-000007000000}"/>
              </a:ext>
            </a:extLst>
          </xdr:cNvPr>
          <xdr:cNvSpPr/>
        </xdr:nvSpPr>
        <xdr:spPr>
          <a:xfrm>
            <a:off x="15011400" y="3055145"/>
            <a:ext cx="133351" cy="114299"/>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endParaRPr lang="en-AU" sz="1050"/>
          </a:p>
        </xdr:txBody>
      </xdr:sp>
    </xdr:grpSp>
    <xdr:clientData/>
  </xdr:twoCellAnchor>
  <xdr:twoCellAnchor>
    <xdr:from>
      <xdr:col>3</xdr:col>
      <xdr:colOff>324174</xdr:colOff>
      <xdr:row>15</xdr:row>
      <xdr:rowOff>36287</xdr:rowOff>
    </xdr:from>
    <xdr:to>
      <xdr:col>3</xdr:col>
      <xdr:colOff>1401688</xdr:colOff>
      <xdr:row>15</xdr:row>
      <xdr:rowOff>142130</xdr:rowOff>
    </xdr:to>
    <xdr:grpSp>
      <xdr:nvGrpSpPr>
        <xdr:cNvPr id="8" name="Group 7">
          <a:extLst>
            <a:ext uri="{FF2B5EF4-FFF2-40B4-BE49-F238E27FC236}">
              <a16:creationId xmlns:a16="http://schemas.microsoft.com/office/drawing/2014/main" id="{00000000-0008-0000-0100-000008000000}"/>
            </a:ext>
          </a:extLst>
        </xdr:cNvPr>
        <xdr:cNvGrpSpPr/>
      </xdr:nvGrpSpPr>
      <xdr:grpSpPr>
        <a:xfrm>
          <a:off x="4658049" y="2817587"/>
          <a:ext cx="1077514" cy="105843"/>
          <a:chOff x="15011400" y="2966370"/>
          <a:chExt cx="1609725" cy="214312"/>
        </a:xfrm>
      </xdr:grpSpPr>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5087601" y="2966370"/>
            <a:ext cx="1533524" cy="214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lang="en-AU" sz="600" baseline="0"/>
              <a:t>Family (Seniors/Pensioner)</a:t>
            </a:r>
            <a:endParaRPr lang="en-AU" sz="600"/>
          </a:p>
        </xdr:txBody>
      </xdr:sp>
      <xdr:sp macro="" textlink="">
        <xdr:nvSpPr>
          <xdr:cNvPr id="10" name="Rectangle 9">
            <a:extLst>
              <a:ext uri="{FF2B5EF4-FFF2-40B4-BE49-F238E27FC236}">
                <a16:creationId xmlns:a16="http://schemas.microsoft.com/office/drawing/2014/main" id="{00000000-0008-0000-0100-00000A000000}"/>
              </a:ext>
            </a:extLst>
          </xdr:cNvPr>
          <xdr:cNvSpPr/>
        </xdr:nvSpPr>
        <xdr:spPr>
          <a:xfrm>
            <a:off x="15011400" y="3016377"/>
            <a:ext cx="133351" cy="114299"/>
          </a:xfrm>
          <a:prstGeom prst="rect">
            <a:avLst/>
          </a:prstGeom>
          <a:solidFill>
            <a:schemeClr val="accent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endParaRPr lang="en-AU" sz="1050"/>
          </a:p>
        </xdr:txBody>
      </xdr:sp>
    </xdr:grpSp>
    <xdr:clientData/>
  </xdr:twoCellAnchor>
  <xdr:twoCellAnchor>
    <xdr:from>
      <xdr:col>3</xdr:col>
      <xdr:colOff>327746</xdr:colOff>
      <xdr:row>14</xdr:row>
      <xdr:rowOff>34222</xdr:rowOff>
    </xdr:from>
    <xdr:to>
      <xdr:col>3</xdr:col>
      <xdr:colOff>1405260</xdr:colOff>
      <xdr:row>14</xdr:row>
      <xdr:rowOff>140065</xdr:rowOff>
    </xdr:to>
    <xdr:grpSp>
      <xdr:nvGrpSpPr>
        <xdr:cNvPr id="11" name="Group 10">
          <a:extLst>
            <a:ext uri="{FF2B5EF4-FFF2-40B4-BE49-F238E27FC236}">
              <a16:creationId xmlns:a16="http://schemas.microsoft.com/office/drawing/2014/main" id="{00000000-0008-0000-0100-00000B000000}"/>
            </a:ext>
          </a:extLst>
        </xdr:cNvPr>
        <xdr:cNvGrpSpPr/>
      </xdr:nvGrpSpPr>
      <xdr:grpSpPr>
        <a:xfrm>
          <a:off x="4661621" y="2634547"/>
          <a:ext cx="1077514" cy="105843"/>
          <a:chOff x="15011400" y="3005138"/>
          <a:chExt cx="1609725" cy="214312"/>
        </a:xfrm>
      </xdr:grpSpPr>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5087601" y="3005138"/>
            <a:ext cx="1533524" cy="214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lang="en-AU" sz="600"/>
              <a:t>Family</a:t>
            </a:r>
          </a:p>
        </xdr:txBody>
      </xdr:sp>
      <xdr:sp macro="" textlink="">
        <xdr:nvSpPr>
          <xdr:cNvPr id="13" name="Rectangle 12">
            <a:extLst>
              <a:ext uri="{FF2B5EF4-FFF2-40B4-BE49-F238E27FC236}">
                <a16:creationId xmlns:a16="http://schemas.microsoft.com/office/drawing/2014/main" id="{00000000-0008-0000-0100-00000D000000}"/>
              </a:ext>
            </a:extLst>
          </xdr:cNvPr>
          <xdr:cNvSpPr/>
        </xdr:nvSpPr>
        <xdr:spPr>
          <a:xfrm>
            <a:off x="15011400" y="3055145"/>
            <a:ext cx="133351" cy="114299"/>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endParaRPr lang="en-AU" sz="1050"/>
          </a:p>
        </xdr:txBody>
      </xdr:sp>
    </xdr:grpSp>
    <xdr:clientData/>
  </xdr:twoCellAnchor>
  <xdr:twoCellAnchor>
    <xdr:from>
      <xdr:col>3</xdr:col>
      <xdr:colOff>144329</xdr:colOff>
      <xdr:row>32</xdr:row>
      <xdr:rowOff>40816</xdr:rowOff>
    </xdr:from>
    <xdr:to>
      <xdr:col>3</xdr:col>
      <xdr:colOff>1221843</xdr:colOff>
      <xdr:row>32</xdr:row>
      <xdr:rowOff>146659</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4478204" y="5965366"/>
          <a:ext cx="1077514" cy="105843"/>
          <a:chOff x="15011400" y="3005138"/>
          <a:chExt cx="1609725" cy="214312"/>
        </a:xfrm>
      </xdr:grpSpPr>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15087601" y="3005138"/>
            <a:ext cx="1533524" cy="214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lang="en-AU" sz="600"/>
              <a:t>Single</a:t>
            </a:r>
            <a:r>
              <a:rPr lang="en-AU" sz="600" baseline="0"/>
              <a:t> (Seniors/Pensioner)</a:t>
            </a:r>
            <a:endParaRPr lang="en-AU" sz="600"/>
          </a:p>
        </xdr:txBody>
      </xdr:sp>
      <xdr:sp macro="" textlink="">
        <xdr:nvSpPr>
          <xdr:cNvPr id="16" name="Rectangle 15">
            <a:extLst>
              <a:ext uri="{FF2B5EF4-FFF2-40B4-BE49-F238E27FC236}">
                <a16:creationId xmlns:a16="http://schemas.microsoft.com/office/drawing/2014/main" id="{00000000-0008-0000-0100-000010000000}"/>
              </a:ext>
            </a:extLst>
          </xdr:cNvPr>
          <xdr:cNvSpPr/>
        </xdr:nvSpPr>
        <xdr:spPr>
          <a:xfrm>
            <a:off x="15011400" y="3055145"/>
            <a:ext cx="133351" cy="114299"/>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endParaRPr lang="en-AU" sz="1050"/>
          </a:p>
        </xdr:txBody>
      </xdr:sp>
    </xdr:grpSp>
    <xdr:clientData/>
  </xdr:twoCellAnchor>
  <xdr:twoCellAnchor>
    <xdr:from>
      <xdr:col>3</xdr:col>
      <xdr:colOff>147901</xdr:colOff>
      <xdr:row>31</xdr:row>
      <xdr:rowOff>38751</xdr:rowOff>
    </xdr:from>
    <xdr:to>
      <xdr:col>3</xdr:col>
      <xdr:colOff>1225415</xdr:colOff>
      <xdr:row>31</xdr:row>
      <xdr:rowOff>144594</xdr:rowOff>
    </xdr:to>
    <xdr:grpSp>
      <xdr:nvGrpSpPr>
        <xdr:cNvPr id="17" name="Group 16">
          <a:extLst>
            <a:ext uri="{FF2B5EF4-FFF2-40B4-BE49-F238E27FC236}">
              <a16:creationId xmlns:a16="http://schemas.microsoft.com/office/drawing/2014/main" id="{00000000-0008-0000-0100-000011000000}"/>
            </a:ext>
          </a:extLst>
        </xdr:cNvPr>
        <xdr:cNvGrpSpPr/>
      </xdr:nvGrpSpPr>
      <xdr:grpSpPr>
        <a:xfrm>
          <a:off x="4481776" y="5782326"/>
          <a:ext cx="1077514" cy="105843"/>
          <a:chOff x="15011400" y="3005138"/>
          <a:chExt cx="1609725" cy="214312"/>
        </a:xfrm>
      </xdr:grpSpPr>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15087601" y="3005138"/>
            <a:ext cx="1533524" cy="214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lang="en-AU" sz="600"/>
              <a:t>Single</a:t>
            </a:r>
            <a:r>
              <a:rPr lang="en-AU" sz="600" baseline="0"/>
              <a:t> taxpayer</a:t>
            </a:r>
            <a:endParaRPr lang="en-AU" sz="600"/>
          </a:p>
        </xdr:txBody>
      </xdr:sp>
      <xdr:sp macro="" textlink="">
        <xdr:nvSpPr>
          <xdr:cNvPr id="19" name="Rectangle 18">
            <a:extLst>
              <a:ext uri="{FF2B5EF4-FFF2-40B4-BE49-F238E27FC236}">
                <a16:creationId xmlns:a16="http://schemas.microsoft.com/office/drawing/2014/main" id="{00000000-0008-0000-0100-000013000000}"/>
              </a:ext>
            </a:extLst>
          </xdr:cNvPr>
          <xdr:cNvSpPr/>
        </xdr:nvSpPr>
        <xdr:spPr>
          <a:xfrm>
            <a:off x="15011400" y="3055145"/>
            <a:ext cx="133351" cy="114299"/>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endParaRPr lang="en-AU" sz="1050"/>
          </a:p>
        </xdr:txBody>
      </xdr:sp>
    </xdr:grpSp>
    <xdr:clientData/>
  </xdr:twoCellAnchor>
  <xdr:twoCellAnchor>
    <xdr:from>
      <xdr:col>3</xdr:col>
      <xdr:colOff>141948</xdr:colOff>
      <xdr:row>34</xdr:row>
      <xdr:rowOff>36287</xdr:rowOff>
    </xdr:from>
    <xdr:to>
      <xdr:col>3</xdr:col>
      <xdr:colOff>1219462</xdr:colOff>
      <xdr:row>34</xdr:row>
      <xdr:rowOff>142130</xdr:rowOff>
    </xdr:to>
    <xdr:grpSp>
      <xdr:nvGrpSpPr>
        <xdr:cNvPr id="20" name="Group 19">
          <a:extLst>
            <a:ext uri="{FF2B5EF4-FFF2-40B4-BE49-F238E27FC236}">
              <a16:creationId xmlns:a16="http://schemas.microsoft.com/office/drawing/2014/main" id="{00000000-0008-0000-0100-000014000000}"/>
            </a:ext>
          </a:extLst>
        </xdr:cNvPr>
        <xdr:cNvGrpSpPr/>
      </xdr:nvGrpSpPr>
      <xdr:grpSpPr>
        <a:xfrm>
          <a:off x="4475823" y="6332312"/>
          <a:ext cx="1077514" cy="105843"/>
          <a:chOff x="15011400" y="2966370"/>
          <a:chExt cx="1609725" cy="214312"/>
        </a:xfrm>
      </xdr:grpSpPr>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15087601" y="2966370"/>
            <a:ext cx="1533524" cy="214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lang="en-AU" sz="600" baseline="0"/>
              <a:t>Family (Seniors/Pensioner)</a:t>
            </a:r>
            <a:endParaRPr lang="en-AU" sz="600"/>
          </a:p>
        </xdr:txBody>
      </xdr:sp>
      <xdr:sp macro="" textlink="">
        <xdr:nvSpPr>
          <xdr:cNvPr id="22" name="Rectangle 21">
            <a:extLst>
              <a:ext uri="{FF2B5EF4-FFF2-40B4-BE49-F238E27FC236}">
                <a16:creationId xmlns:a16="http://schemas.microsoft.com/office/drawing/2014/main" id="{00000000-0008-0000-0100-000016000000}"/>
              </a:ext>
            </a:extLst>
          </xdr:cNvPr>
          <xdr:cNvSpPr/>
        </xdr:nvSpPr>
        <xdr:spPr>
          <a:xfrm>
            <a:off x="15011400" y="3016377"/>
            <a:ext cx="133351" cy="114299"/>
          </a:xfrm>
          <a:prstGeom prst="rect">
            <a:avLst/>
          </a:prstGeom>
          <a:solidFill>
            <a:schemeClr val="accent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endParaRPr lang="en-AU" sz="1050"/>
          </a:p>
        </xdr:txBody>
      </xdr:sp>
    </xdr:grpSp>
    <xdr:clientData/>
  </xdr:twoCellAnchor>
  <xdr:twoCellAnchor>
    <xdr:from>
      <xdr:col>3</xdr:col>
      <xdr:colOff>145520</xdr:colOff>
      <xdr:row>33</xdr:row>
      <xdr:rowOff>34222</xdr:rowOff>
    </xdr:from>
    <xdr:to>
      <xdr:col>3</xdr:col>
      <xdr:colOff>1223034</xdr:colOff>
      <xdr:row>33</xdr:row>
      <xdr:rowOff>140065</xdr:rowOff>
    </xdr:to>
    <xdr:grpSp>
      <xdr:nvGrpSpPr>
        <xdr:cNvPr id="23" name="Group 22">
          <a:extLst>
            <a:ext uri="{FF2B5EF4-FFF2-40B4-BE49-F238E27FC236}">
              <a16:creationId xmlns:a16="http://schemas.microsoft.com/office/drawing/2014/main" id="{00000000-0008-0000-0100-000017000000}"/>
            </a:ext>
          </a:extLst>
        </xdr:cNvPr>
        <xdr:cNvGrpSpPr/>
      </xdr:nvGrpSpPr>
      <xdr:grpSpPr>
        <a:xfrm>
          <a:off x="4479395" y="6149272"/>
          <a:ext cx="1077514" cy="105843"/>
          <a:chOff x="15011400" y="3005138"/>
          <a:chExt cx="1609725" cy="214312"/>
        </a:xfrm>
      </xdr:grpSpPr>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15087601" y="3005138"/>
            <a:ext cx="1533524" cy="214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lang="en-AU" sz="600"/>
              <a:t>Family</a:t>
            </a:r>
          </a:p>
        </xdr:txBody>
      </xdr:sp>
      <xdr:sp macro="" textlink="">
        <xdr:nvSpPr>
          <xdr:cNvPr id="25" name="Rectangle 24">
            <a:extLst>
              <a:ext uri="{FF2B5EF4-FFF2-40B4-BE49-F238E27FC236}">
                <a16:creationId xmlns:a16="http://schemas.microsoft.com/office/drawing/2014/main" id="{00000000-0008-0000-0100-000019000000}"/>
              </a:ext>
            </a:extLst>
          </xdr:cNvPr>
          <xdr:cNvSpPr/>
        </xdr:nvSpPr>
        <xdr:spPr>
          <a:xfrm>
            <a:off x="15011400" y="3055145"/>
            <a:ext cx="133351" cy="114299"/>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endParaRPr lang="en-AU" sz="1050"/>
          </a:p>
        </xdr:txBody>
      </xdr:sp>
    </xdr:grpSp>
    <xdr:clientData/>
  </xdr:twoCellAnchor>
</xdr:wsDr>
</file>

<file path=xl/theme/theme1.xml><?xml version="1.0" encoding="utf-8"?>
<a:theme xmlns:a="http://schemas.openxmlformats.org/drawingml/2006/main" name="AIA July 2020">
  <a:themeElements>
    <a:clrScheme name="AIA_2020">
      <a:dk1>
        <a:srgbClr val="303D48"/>
      </a:dk1>
      <a:lt1>
        <a:srgbClr val="FFFFFF"/>
      </a:lt1>
      <a:dk2>
        <a:srgbClr val="1F78AD"/>
      </a:dk2>
      <a:lt2>
        <a:srgbClr val="D3CAC3"/>
      </a:lt2>
      <a:accent1>
        <a:srgbClr val="D31145"/>
      </a:accent1>
      <a:accent2>
        <a:srgbClr val="BA0361"/>
      </a:accent2>
      <a:accent3>
        <a:srgbClr val="FF754D"/>
      </a:accent3>
      <a:accent4>
        <a:srgbClr val="F7C926"/>
      </a:accent4>
      <a:accent5>
        <a:srgbClr val="A199BA"/>
      </a:accent5>
      <a:accent6>
        <a:srgbClr val="4C4793"/>
      </a:accent6>
      <a:hlink>
        <a:srgbClr val="4C4793"/>
      </a:hlink>
      <a:folHlink>
        <a:srgbClr val="08456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none" rtlCol="0">
        <a:spAutoFit/>
      </a:bodyPr>
      <a:lstStyle>
        <a:defPPr>
          <a:defRPr dirty="0" err="1" smtClean="0">
            <a:latin typeface="Arial" panose="020B0604020202020204" pitchFamily="34" charset="0"/>
            <a:cs typeface="Arial" panose="020B0604020202020204" pitchFamily="34" charset="0"/>
          </a:defRPr>
        </a:defPPr>
      </a:lstStyle>
    </a:txDef>
  </a:objectDefaults>
  <a:extraClrSchemeLst/>
  <a:extLst>
    <a:ext uri="{05A4C25C-085E-4340-85A3-A5531E510DB2}">
      <thm15:themeFamily xmlns:thm15="http://schemas.microsoft.com/office/thememl/2012/main" name="AIA July 2020" id="{B0C557F4-C433-45A7-B0D7-FA13FC93BB9F}" vid="{5D4670F2-7CF7-4D09-8A46-F0935DB5D468}"/>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mmbank.com.au/digital/home-buying/calculator/home-loan-repaymen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AE38-9623-43E8-8707-8C8BF321C5C8}">
  <sheetPr>
    <pageSetUpPr fitToPage="1"/>
  </sheetPr>
  <dimension ref="B1:J23"/>
  <sheetViews>
    <sheetView showGridLines="0" tabSelected="1" zoomScale="115" zoomScaleNormal="115" zoomScaleSheetLayoutView="115" workbookViewId="0">
      <selection activeCell="C10" sqref="C10"/>
    </sheetView>
  </sheetViews>
  <sheetFormatPr defaultColWidth="9" defaultRowHeight="12" x14ac:dyDescent="0.2"/>
  <cols>
    <col min="1" max="1" width="2.125" style="45" customWidth="1"/>
    <col min="2" max="2" width="47.75" style="45" customWidth="1"/>
    <col min="3" max="3" width="11.875" style="45" customWidth="1"/>
    <col min="4" max="4" width="4.875" style="45" customWidth="1"/>
    <col min="5" max="5" width="17.375" style="45" customWidth="1"/>
    <col min="6" max="6" width="33.125" style="45" customWidth="1"/>
    <col min="7" max="7" width="2.375" style="45" customWidth="1"/>
    <col min="8" max="8" width="16.75" style="45" hidden="1" customWidth="1"/>
    <col min="9" max="9" width="18.875" style="63" hidden="1" customWidth="1"/>
    <col min="10" max="10" width="46.875" style="45" hidden="1" customWidth="1"/>
    <col min="11" max="16384" width="9" style="45"/>
  </cols>
  <sheetData>
    <row r="1" spans="2:9" ht="68.25" customHeight="1" x14ac:dyDescent="0.25">
      <c r="C1" s="46"/>
    </row>
    <row r="2" spans="2:9" ht="30" customHeight="1" x14ac:dyDescent="0.2"/>
    <row r="4" spans="2:9" x14ac:dyDescent="0.2">
      <c r="B4" s="47" t="s">
        <v>23</v>
      </c>
      <c r="C4" s="48"/>
    </row>
    <row r="5" spans="2:9" ht="11.45" x14ac:dyDescent="0.2">
      <c r="B5" s="49" t="s">
        <v>2</v>
      </c>
      <c r="C5" s="74">
        <v>38</v>
      </c>
      <c r="I5" s="81"/>
    </row>
    <row r="6" spans="2:9" ht="11.45" x14ac:dyDescent="0.2">
      <c r="B6" s="49" t="s">
        <v>21</v>
      </c>
      <c r="C6" s="75">
        <v>100000</v>
      </c>
    </row>
    <row r="7" spans="2:9" ht="11.45" x14ac:dyDescent="0.2">
      <c r="B7" s="49" t="s">
        <v>20</v>
      </c>
      <c r="C7" s="50">
        <f>'Tax Rates'!K10</f>
        <v>0.24967</v>
      </c>
      <c r="I7" s="81">
        <f>ROUND(C12/4,0)</f>
        <v>6</v>
      </c>
    </row>
    <row r="8" spans="2:9" ht="15" customHeight="1" x14ac:dyDescent="0.2">
      <c r="B8" s="51"/>
      <c r="C8" s="48"/>
      <c r="I8" s="81">
        <f>C12-I7</f>
        <v>19</v>
      </c>
    </row>
    <row r="9" spans="2:9" x14ac:dyDescent="0.2">
      <c r="B9" s="52" t="s">
        <v>0</v>
      </c>
      <c r="C9" s="48"/>
      <c r="H9" s="45" t="s">
        <v>52</v>
      </c>
      <c r="I9" s="81">
        <f>((I7*366)+(I8*365))/C12</f>
        <v>365.24</v>
      </c>
    </row>
    <row r="10" spans="2:9" x14ac:dyDescent="0.2">
      <c r="B10" s="49" t="s">
        <v>24</v>
      </c>
      <c r="C10" s="75">
        <v>800000</v>
      </c>
      <c r="E10" s="83" t="s">
        <v>3</v>
      </c>
      <c r="F10" s="83"/>
      <c r="H10" s="63"/>
      <c r="I10" s="81"/>
    </row>
    <row r="11" spans="2:9" ht="14.25" x14ac:dyDescent="0.2">
      <c r="B11" s="49" t="s">
        <v>22</v>
      </c>
      <c r="C11" s="76">
        <v>2.1999999999999999E-2</v>
      </c>
      <c r="E11" s="83"/>
      <c r="F11" s="83"/>
      <c r="G11" s="53"/>
      <c r="H11" s="66" t="s">
        <v>40</v>
      </c>
      <c r="I11" s="68">
        <f>C11/365</f>
        <v>6.0273972602739724E-5</v>
      </c>
    </row>
    <row r="12" spans="2:9" ht="13.9" x14ac:dyDescent="0.25">
      <c r="B12" s="49" t="s">
        <v>1</v>
      </c>
      <c r="C12" s="77">
        <v>25</v>
      </c>
      <c r="E12" s="54">
        <f>IFERROR((((C10*(C11/365)/(1-(1+(C11/365))^-(365*C12)))*I9)*C12-C10)/(1-C7),0)</f>
        <v>320889.64166585903</v>
      </c>
      <c r="F12" s="55" t="s">
        <v>4</v>
      </c>
      <c r="H12" s="67"/>
      <c r="I12" s="22"/>
    </row>
    <row r="13" spans="2:9" ht="13.9" x14ac:dyDescent="0.25">
      <c r="B13" s="56"/>
      <c r="C13" s="48"/>
      <c r="E13" s="57"/>
      <c r="F13" s="58"/>
      <c r="H13" s="66" t="s">
        <v>41</v>
      </c>
      <c r="I13" s="71">
        <f>IFERROR(C10*I11/(1-(1+I11)^-(365*C12)),0)</f>
        <v>113.98238142932253</v>
      </c>
    </row>
    <row r="14" spans="2:9" ht="13.9" x14ac:dyDescent="0.25">
      <c r="B14" s="59" t="s">
        <v>36</v>
      </c>
      <c r="C14" s="48"/>
      <c r="E14" s="57"/>
      <c r="F14" s="58"/>
      <c r="H14" s="67" t="s">
        <v>42</v>
      </c>
      <c r="I14" s="69">
        <f>I13*I9</f>
        <v>41630.924993245761</v>
      </c>
    </row>
    <row r="15" spans="2:9" ht="28.5" customHeight="1" x14ac:dyDescent="0.2">
      <c r="B15" s="86" t="s">
        <v>48</v>
      </c>
      <c r="C15" s="48"/>
      <c r="E15" s="57"/>
      <c r="F15" s="58"/>
      <c r="H15" s="67"/>
      <c r="I15" s="69"/>
    </row>
    <row r="16" spans="2:9" ht="14.25" x14ac:dyDescent="0.2">
      <c r="B16" s="87"/>
      <c r="C16" s="78">
        <v>3</v>
      </c>
      <c r="E16" s="57"/>
      <c r="F16" s="58"/>
      <c r="H16" s="66" t="s">
        <v>43</v>
      </c>
      <c r="I16" s="70">
        <f>I14*C12</f>
        <v>1040773.124831144</v>
      </c>
    </row>
    <row r="17" spans="2:10" ht="14.25" customHeight="1" x14ac:dyDescent="0.25">
      <c r="B17" s="49" t="s">
        <v>45</v>
      </c>
      <c r="C17" s="79">
        <v>40000</v>
      </c>
      <c r="E17" s="54">
        <f>IFERROR(C17/(1-C7),0)</f>
        <v>53309.876987458854</v>
      </c>
      <c r="F17" s="55" t="s">
        <v>26</v>
      </c>
      <c r="H17" s="67" t="s">
        <v>44</v>
      </c>
      <c r="I17" s="69">
        <f>I14*C12-C10</f>
        <v>240773.124831144</v>
      </c>
      <c r="J17" s="73" t="s">
        <v>47</v>
      </c>
    </row>
    <row r="18" spans="2:10" ht="14.25" x14ac:dyDescent="0.2">
      <c r="B18" s="51"/>
      <c r="C18" s="60"/>
      <c r="E18" s="57"/>
      <c r="F18" s="58"/>
      <c r="H18" s="66"/>
      <c r="I18" s="70">
        <f>I17/(1-C7)</f>
        <v>320889.64166585903</v>
      </c>
      <c r="J18" s="85" t="s">
        <v>46</v>
      </c>
    </row>
    <row r="19" spans="2:10" ht="14.25" x14ac:dyDescent="0.2">
      <c r="B19" s="59" t="s">
        <v>25</v>
      </c>
      <c r="C19" s="60"/>
      <c r="E19" s="57"/>
      <c r="F19" s="58"/>
      <c r="H19" s="65"/>
      <c r="J19" s="85"/>
    </row>
    <row r="20" spans="2:10" ht="15" customHeight="1" x14ac:dyDescent="0.2">
      <c r="B20" s="49" t="s">
        <v>38</v>
      </c>
      <c r="C20" s="75">
        <v>400000</v>
      </c>
      <c r="E20" s="54">
        <f>'Tax Rates'!I30</f>
        <v>6900</v>
      </c>
      <c r="F20" s="84" t="s">
        <v>39</v>
      </c>
      <c r="H20" s="64"/>
    </row>
    <row r="21" spans="2:10" x14ac:dyDescent="0.2">
      <c r="B21" s="49" t="s">
        <v>50</v>
      </c>
      <c r="C21" s="80">
        <v>0.05</v>
      </c>
      <c r="E21" s="54"/>
      <c r="F21" s="84"/>
    </row>
    <row r="22" spans="2:10" ht="21.75" customHeight="1" x14ac:dyDescent="0.2">
      <c r="B22" s="82" t="s">
        <v>51</v>
      </c>
      <c r="C22" s="82"/>
      <c r="E22" s="61"/>
      <c r="I22" s="72"/>
    </row>
    <row r="23" spans="2:10" ht="30" customHeight="1" x14ac:dyDescent="0.2">
      <c r="E23" s="62">
        <f>SUM(E12:E20)</f>
        <v>381099.51865331788</v>
      </c>
      <c r="F23" s="44" t="s">
        <v>49</v>
      </c>
    </row>
  </sheetData>
  <sheetProtection algorithmName="SHA-512" hashValue="Kwj4pSPbwNccEA0Ej65Yj8pNiC50DA0loRqr28I/4IiHmvnxhqBNIn3JFnacYXqpBTDu5e9WC9bzmRvOphLD9g==" saltValue="w6jrHQdIDc5Gd0qxdp8iAQ==" spinCount="100000" sheet="1" objects="1" selectLockedCells="1"/>
  <mergeCells count="5">
    <mergeCell ref="B22:C22"/>
    <mergeCell ref="E10:F11"/>
    <mergeCell ref="F20:F21"/>
    <mergeCell ref="J18:J19"/>
    <mergeCell ref="B15:B16"/>
  </mergeCells>
  <hyperlinks>
    <hyperlink ref="J18" r:id="rId1" xr:uid="{FAB56015-3FE9-429B-8D9A-F506E3F4BC99}"/>
  </hyperlinks>
  <pageMargins left="0.7" right="0.7" top="0.75" bottom="0.75" header="0.3" footer="0.3"/>
  <pageSetup scale="68" orientation="portrait" r:id="rId2"/>
  <headerFooter>
    <oddFooter>&amp;L&amp;1#&amp;"Calibri"&amp;8&amp;KFF8C00[AIA - 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029CD-8263-49F9-B361-F1998F513659}">
  <sheetPr codeName="Sheet2"/>
  <dimension ref="A2:K36"/>
  <sheetViews>
    <sheetView zoomScaleNormal="100" workbookViewId="0">
      <selection activeCell="C21" sqref="C21"/>
    </sheetView>
  </sheetViews>
  <sheetFormatPr defaultRowHeight="14.25" x14ac:dyDescent="0.2"/>
  <cols>
    <col min="1" max="1" width="4.75" style="1" customWidth="1"/>
    <col min="2" max="2" width="27.25" customWidth="1"/>
    <col min="3" max="3" width="24.875" customWidth="1"/>
    <col min="4" max="4" width="26.125" customWidth="1"/>
    <col min="5" max="6" width="24.875" customWidth="1"/>
    <col min="7" max="7" width="2.125" customWidth="1"/>
    <col min="8" max="8" width="14.875" customWidth="1"/>
    <col min="9" max="9" width="12.5" customWidth="1"/>
    <col min="10" max="10" width="21.125" customWidth="1"/>
  </cols>
  <sheetData>
    <row r="2" spans="1:11" x14ac:dyDescent="0.2">
      <c r="C2" s="23">
        <f>'Value of Risk Advice'!C6</f>
        <v>100000</v>
      </c>
      <c r="D2" s="21" t="s">
        <v>27</v>
      </c>
      <c r="E2" s="22">
        <f>'Value of Risk Advice'!C5</f>
        <v>38</v>
      </c>
    </row>
    <row r="3" spans="1:11" ht="15" x14ac:dyDescent="0.25">
      <c r="A3" s="92" t="s">
        <v>28</v>
      </c>
      <c r="B3" s="89" t="s">
        <v>9</v>
      </c>
      <c r="C3" s="89"/>
      <c r="D3" s="89"/>
      <c r="E3" s="89"/>
      <c r="F3" s="89"/>
    </row>
    <row r="4" spans="1:11" x14ac:dyDescent="0.2">
      <c r="A4" s="92"/>
      <c r="B4" s="8" t="s">
        <v>5</v>
      </c>
      <c r="C4" s="8" t="s">
        <v>6</v>
      </c>
      <c r="D4" s="9" t="s">
        <v>7</v>
      </c>
      <c r="E4" s="8" t="s">
        <v>18</v>
      </c>
      <c r="F4" s="8" t="s">
        <v>8</v>
      </c>
    </row>
    <row r="5" spans="1:11" x14ac:dyDescent="0.2">
      <c r="A5" s="92"/>
      <c r="B5" s="3">
        <v>0</v>
      </c>
      <c r="C5" s="3">
        <f>B6-B5</f>
        <v>18200</v>
      </c>
      <c r="D5" s="4">
        <v>0</v>
      </c>
      <c r="E5" s="5">
        <f>IF($C$2&lt;=B5,0,$C$2-SUM(E6:E9))</f>
        <v>18200</v>
      </c>
      <c r="F5" s="5">
        <v>0</v>
      </c>
    </row>
    <row r="6" spans="1:11" x14ac:dyDescent="0.2">
      <c r="A6" s="92"/>
      <c r="B6" s="3">
        <v>18200</v>
      </c>
      <c r="C6" s="3">
        <f t="shared" ref="C6" si="0">B7-B6</f>
        <v>26800</v>
      </c>
      <c r="D6" s="4">
        <v>0.19</v>
      </c>
      <c r="E6" s="5">
        <f>IF($C$2&lt;=B6,0,$C$2-SUM(E7:E9)-C5)</f>
        <v>26800</v>
      </c>
      <c r="F6" s="5">
        <f>E6*D6</f>
        <v>5092</v>
      </c>
    </row>
    <row r="7" spans="1:11" x14ac:dyDescent="0.2">
      <c r="A7" s="92"/>
      <c r="B7" s="3">
        <v>45000</v>
      </c>
      <c r="C7" s="3">
        <f>B8-B7</f>
        <v>75000</v>
      </c>
      <c r="D7" s="4">
        <v>0.32500000000000001</v>
      </c>
      <c r="E7" s="5">
        <f>IF($C$2&lt;=B7,0,$C$2-SUM(E8:E9)-SUM(C5:C6))</f>
        <v>55000</v>
      </c>
      <c r="F7" s="5">
        <f>E7*D7</f>
        <v>17875</v>
      </c>
    </row>
    <row r="8" spans="1:11" x14ac:dyDescent="0.2">
      <c r="A8" s="92"/>
      <c r="B8" s="3">
        <v>120000</v>
      </c>
      <c r="C8" s="3">
        <f>B9-B8</f>
        <v>60000</v>
      </c>
      <c r="D8" s="4">
        <v>0.37</v>
      </c>
      <c r="E8" s="5">
        <f>IF($C$2&lt;=B8,0,$C$2-E9-SUM(C5:C7))</f>
        <v>0</v>
      </c>
      <c r="F8" s="5">
        <f>E8*D8</f>
        <v>0</v>
      </c>
    </row>
    <row r="9" spans="1:11" ht="15" x14ac:dyDescent="0.25">
      <c r="A9" s="92"/>
      <c r="B9" s="3">
        <v>180000</v>
      </c>
      <c r="C9" s="3"/>
      <c r="D9" s="4">
        <v>0.45</v>
      </c>
      <c r="E9" s="6">
        <f>IF($C$2&lt;=B9,0,$C$2-SUM(C5:C8))</f>
        <v>0</v>
      </c>
      <c r="F9" s="5">
        <f>E9*D9</f>
        <v>0</v>
      </c>
    </row>
    <row r="10" spans="1:11" ht="15" x14ac:dyDescent="0.25">
      <c r="A10" s="92"/>
      <c r="B10" s="7"/>
      <c r="C10" s="7"/>
      <c r="D10" s="10" t="s">
        <v>19</v>
      </c>
      <c r="E10" s="11">
        <f>SUM(E5:E9)</f>
        <v>100000</v>
      </c>
      <c r="F10" s="11">
        <f>SUM(F5:F9)</f>
        <v>22967</v>
      </c>
      <c r="H10" s="21" t="s">
        <v>31</v>
      </c>
      <c r="I10" s="28">
        <f>F10+F17</f>
        <v>24967</v>
      </c>
      <c r="J10" s="21" t="s">
        <v>32</v>
      </c>
      <c r="K10" s="20">
        <f>IFERROR(I10/C2,0)</f>
        <v>0.24967</v>
      </c>
    </row>
    <row r="11" spans="1:11" ht="15.75" thickBot="1" x14ac:dyDescent="0.3">
      <c r="A11" s="92"/>
      <c r="B11" s="88" t="s">
        <v>10</v>
      </c>
      <c r="C11" s="88"/>
      <c r="D11" s="89"/>
      <c r="E11" s="88"/>
      <c r="F11" s="88"/>
      <c r="J11" s="21"/>
    </row>
    <row r="12" spans="1:11" ht="15" thickBot="1" x14ac:dyDescent="0.25">
      <c r="A12" s="92"/>
      <c r="B12" s="90" t="s">
        <v>15</v>
      </c>
      <c r="C12" s="91"/>
      <c r="D12" s="43" t="s">
        <v>37</v>
      </c>
      <c r="E12" s="15" t="s">
        <v>16</v>
      </c>
      <c r="F12" s="16" t="s">
        <v>17</v>
      </c>
      <c r="J12" s="21"/>
    </row>
    <row r="13" spans="1:11" x14ac:dyDescent="0.2">
      <c r="A13" s="92"/>
      <c r="B13" s="12" t="s">
        <v>12</v>
      </c>
      <c r="C13" s="17">
        <v>0</v>
      </c>
      <c r="D13" s="26" t="str">
        <f>IF(AND(E2&lt;67,C16&lt;1),1,"")</f>
        <v/>
      </c>
      <c r="E13" s="36">
        <v>23365</v>
      </c>
      <c r="F13" s="37">
        <f>IF($C$2&gt;E13,MIN(($C$2-E13)*0.1,$C$2*$C$14),0)</f>
        <v>2000</v>
      </c>
      <c r="J13" s="21"/>
    </row>
    <row r="14" spans="1:11" ht="15" thickBot="1" x14ac:dyDescent="0.25">
      <c r="A14" s="92"/>
      <c r="B14" s="12" t="s">
        <v>13</v>
      </c>
      <c r="C14" s="17">
        <v>0.02</v>
      </c>
      <c r="D14" s="26" t="str">
        <f>IF(AND(E2&gt;66,C16&lt;1),1,"")</f>
        <v/>
      </c>
      <c r="E14" s="34">
        <v>36925</v>
      </c>
      <c r="F14" s="35">
        <f>IF($C$2&gt;E14,MIN(($C$2-E14)*0.1,$C$2*$C$14),0)</f>
        <v>2000</v>
      </c>
      <c r="J14" s="21"/>
    </row>
    <row r="15" spans="1:11" x14ac:dyDescent="0.2">
      <c r="A15" s="92"/>
      <c r="B15" s="13" t="s">
        <v>11</v>
      </c>
      <c r="C15" s="18">
        <v>3619</v>
      </c>
      <c r="D15" s="26">
        <f>IF(AND(E2&lt;67,C16&gt;0),1,"")</f>
        <v>1</v>
      </c>
      <c r="E15" s="19">
        <f>39402+(C15*C16)</f>
        <v>50259</v>
      </c>
      <c r="F15" s="25">
        <f>IF($C$2&gt;E15,MIN(($C$2-E15)*0.1,$C$2*$C$14),0)</f>
        <v>2000</v>
      </c>
      <c r="I15" s="24"/>
      <c r="J15" s="21"/>
    </row>
    <row r="16" spans="1:11" ht="15" thickBot="1" x14ac:dyDescent="0.25">
      <c r="A16" s="92"/>
      <c r="B16" s="14" t="s">
        <v>14</v>
      </c>
      <c r="C16" s="38">
        <f>'Value of Risk Advice'!C16</f>
        <v>3</v>
      </c>
      <c r="D16" s="27" t="str">
        <f>IF(AND(E2&gt;66,C16&gt;0),1,"")</f>
        <v/>
      </c>
      <c r="E16" s="32">
        <f>51401+(C15*C16)</f>
        <v>62258</v>
      </c>
      <c r="F16" s="33">
        <f>IF($C$2&gt;E16,MIN(($C$2-E16)*0.1,$C$2*$C$14),0)</f>
        <v>2000</v>
      </c>
      <c r="J16" s="21"/>
    </row>
    <row r="17" spans="1:11" x14ac:dyDescent="0.2">
      <c r="A17"/>
      <c r="D17" s="2"/>
      <c r="E17" s="29" t="s">
        <v>30</v>
      </c>
      <c r="F17" s="30">
        <f>INDEX(D13:F16,MATCH(1,D13:D16,0),3)</f>
        <v>2000</v>
      </c>
      <c r="J17" s="21"/>
    </row>
    <row r="18" spans="1:11" x14ac:dyDescent="0.2">
      <c r="A18"/>
      <c r="J18" s="21"/>
    </row>
    <row r="19" spans="1:11" x14ac:dyDescent="0.2">
      <c r="A19"/>
      <c r="J19" s="21"/>
    </row>
    <row r="20" spans="1:11" x14ac:dyDescent="0.2">
      <c r="A20"/>
      <c r="J20" s="21"/>
    </row>
    <row r="21" spans="1:11" x14ac:dyDescent="0.2">
      <c r="A21" s="39"/>
      <c r="B21" s="29" t="s">
        <v>33</v>
      </c>
      <c r="C21" s="41">
        <f>'Value of Risk Advice'!C20*'Value of Risk Advice'!C21+C2</f>
        <v>120000</v>
      </c>
      <c r="D21" s="29" t="s">
        <v>27</v>
      </c>
      <c r="E21" s="40">
        <f>'Value of Risk Advice'!C5</f>
        <v>38</v>
      </c>
      <c r="F21" s="30"/>
      <c r="J21" s="21"/>
    </row>
    <row r="22" spans="1:11" ht="15" x14ac:dyDescent="0.25">
      <c r="A22" s="92" t="s">
        <v>29</v>
      </c>
      <c r="B22" s="89" t="s">
        <v>9</v>
      </c>
      <c r="C22" s="89"/>
      <c r="D22" s="89"/>
      <c r="E22" s="89"/>
      <c r="F22" s="89"/>
      <c r="J22" s="21"/>
    </row>
    <row r="23" spans="1:11" x14ac:dyDescent="0.2">
      <c r="A23" s="92"/>
      <c r="B23" s="8" t="s">
        <v>5</v>
      </c>
      <c r="C23" s="8" t="s">
        <v>6</v>
      </c>
      <c r="D23" s="9" t="s">
        <v>7</v>
      </c>
      <c r="E23" s="8" t="s">
        <v>18</v>
      </c>
      <c r="F23" s="8" t="s">
        <v>8</v>
      </c>
      <c r="J23" s="21"/>
    </row>
    <row r="24" spans="1:11" x14ac:dyDescent="0.2">
      <c r="A24" s="92"/>
      <c r="B24" s="3">
        <v>0</v>
      </c>
      <c r="C24" s="3">
        <f>B25-B24</f>
        <v>18200</v>
      </c>
      <c r="D24" s="4">
        <v>0</v>
      </c>
      <c r="E24" s="5">
        <f>IF($C$21&lt;=B24,0,$C$21-SUM(E25:E28))</f>
        <v>18200</v>
      </c>
      <c r="F24" s="5">
        <v>0</v>
      </c>
      <c r="J24" s="21"/>
    </row>
    <row r="25" spans="1:11" x14ac:dyDescent="0.2">
      <c r="A25" s="92"/>
      <c r="B25" s="3">
        <v>18200</v>
      </c>
      <c r="C25" s="3">
        <f t="shared" ref="C25" si="1">B26-B25</f>
        <v>26800</v>
      </c>
      <c r="D25" s="4">
        <v>0.19</v>
      </c>
      <c r="E25" s="5">
        <f>IF($C$21&lt;=B25,0,$C$21-SUM(E26:E28)-C24)</f>
        <v>26800</v>
      </c>
      <c r="F25" s="5">
        <f>E25*D25</f>
        <v>5092</v>
      </c>
      <c r="J25" s="21"/>
    </row>
    <row r="26" spans="1:11" x14ac:dyDescent="0.2">
      <c r="A26" s="92"/>
      <c r="B26" s="3">
        <v>45000</v>
      </c>
      <c r="C26" s="3">
        <f>B27-B26</f>
        <v>75000</v>
      </c>
      <c r="D26" s="4">
        <v>0.32500000000000001</v>
      </c>
      <c r="E26" s="5">
        <f>IF($C$21&lt;=B26,0,$C$21-SUM(E27:E28)-SUM(C24:C25))</f>
        <v>75000</v>
      </c>
      <c r="F26" s="5">
        <f>E26*D26</f>
        <v>24375</v>
      </c>
      <c r="J26" s="21"/>
    </row>
    <row r="27" spans="1:11" x14ac:dyDescent="0.2">
      <c r="A27" s="92"/>
      <c r="B27" s="3">
        <v>120000</v>
      </c>
      <c r="C27" s="3">
        <f>B28-B27</f>
        <v>60000</v>
      </c>
      <c r="D27" s="4">
        <v>0.37</v>
      </c>
      <c r="E27" s="5">
        <f>IF($C$21&lt;=B27,0,$C$2-E28-SUM(C24:C26))</f>
        <v>0</v>
      </c>
      <c r="F27" s="5">
        <f>E27*D27</f>
        <v>0</v>
      </c>
      <c r="J27" s="21"/>
    </row>
    <row r="28" spans="1:11" ht="15" x14ac:dyDescent="0.25">
      <c r="A28" s="92"/>
      <c r="B28" s="3">
        <v>180000</v>
      </c>
      <c r="C28" s="3"/>
      <c r="D28" s="4">
        <v>0.45</v>
      </c>
      <c r="E28" s="6">
        <f>IF($C$2&lt;=B28,0,$C$2-SUM(C24:C27))</f>
        <v>0</v>
      </c>
      <c r="F28" s="5">
        <f>E28*D28</f>
        <v>0</v>
      </c>
      <c r="J28" s="21"/>
    </row>
    <row r="29" spans="1:11" ht="15" x14ac:dyDescent="0.25">
      <c r="A29" s="92"/>
      <c r="B29" s="7"/>
      <c r="C29" s="7"/>
      <c r="D29" s="10" t="s">
        <v>19</v>
      </c>
      <c r="E29" s="11">
        <f>SUM(E24:E28)</f>
        <v>120000</v>
      </c>
      <c r="F29" s="11">
        <f>SUM(F24:F28)</f>
        <v>29467</v>
      </c>
      <c r="H29" s="21" t="s">
        <v>35</v>
      </c>
      <c r="I29" s="28">
        <f>F36+F29</f>
        <v>31867</v>
      </c>
      <c r="J29" s="21" t="s">
        <v>32</v>
      </c>
      <c r="K29" s="20">
        <f>(I29/C21)</f>
        <v>0.26555833333333334</v>
      </c>
    </row>
    <row r="30" spans="1:11" ht="15.75" thickBot="1" x14ac:dyDescent="0.3">
      <c r="A30" s="92"/>
      <c r="B30" s="88" t="s">
        <v>10</v>
      </c>
      <c r="C30" s="88"/>
      <c r="D30" s="89"/>
      <c r="E30" s="88"/>
      <c r="F30" s="88"/>
      <c r="H30" s="21" t="s">
        <v>34</v>
      </c>
      <c r="I30" s="28">
        <f>I29-I10</f>
        <v>6900</v>
      </c>
    </row>
    <row r="31" spans="1:11" ht="15" thickBot="1" x14ac:dyDescent="0.25">
      <c r="A31" s="92"/>
      <c r="B31" s="90" t="s">
        <v>15</v>
      </c>
      <c r="C31" s="91"/>
      <c r="D31" s="43" t="s">
        <v>37</v>
      </c>
      <c r="E31" s="15" t="s">
        <v>16</v>
      </c>
      <c r="F31" s="16" t="s">
        <v>17</v>
      </c>
    </row>
    <row r="32" spans="1:11" x14ac:dyDescent="0.2">
      <c r="A32" s="92"/>
      <c r="B32" s="12" t="s">
        <v>12</v>
      </c>
      <c r="C32" s="17">
        <v>0</v>
      </c>
      <c r="D32" s="26" t="str">
        <f>IF(AND(E21&lt;67,C35&lt;1),1,"")</f>
        <v/>
      </c>
      <c r="E32" s="36">
        <v>23365</v>
      </c>
      <c r="F32" s="37">
        <f>IF($C$21&gt;E32,MIN(($C$21-E32)*0.1,$C$21*$C$14),0)</f>
        <v>2400</v>
      </c>
    </row>
    <row r="33" spans="1:9" ht="15" thickBot="1" x14ac:dyDescent="0.25">
      <c r="A33" s="92"/>
      <c r="B33" s="12" t="s">
        <v>13</v>
      </c>
      <c r="C33" s="17">
        <v>0.02</v>
      </c>
      <c r="D33" s="26" t="str">
        <f>IF(AND(E21&gt;66,C35&lt;1),1,"")</f>
        <v/>
      </c>
      <c r="E33" s="34">
        <v>36925</v>
      </c>
      <c r="F33" s="35">
        <f>IF($C$21&gt;E33,MIN(($C$21-E33)*0.1,$C$21*$C$14),0)</f>
        <v>2400</v>
      </c>
    </row>
    <row r="34" spans="1:9" x14ac:dyDescent="0.2">
      <c r="A34" s="92"/>
      <c r="B34" s="13" t="s">
        <v>11</v>
      </c>
      <c r="C34" s="18">
        <v>3619</v>
      </c>
      <c r="D34" s="42">
        <f>IF(AND(E21&lt;67,C35&gt;0),1,"")</f>
        <v>1</v>
      </c>
      <c r="E34" s="19">
        <f>39402+(C34*C35)</f>
        <v>50259</v>
      </c>
      <c r="F34" s="25">
        <f>IF($C$21&gt;E34,MIN(($C$21-E34)*0.1,$C$21*$C$14),0)</f>
        <v>2400</v>
      </c>
      <c r="I34" s="24"/>
    </row>
    <row r="35" spans="1:9" ht="15" thickBot="1" x14ac:dyDescent="0.25">
      <c r="A35" s="92"/>
      <c r="B35" s="14" t="s">
        <v>14</v>
      </c>
      <c r="C35" s="38">
        <f>'Value of Risk Advice'!C16</f>
        <v>3</v>
      </c>
      <c r="D35" s="27" t="str">
        <f>IF(AND(E21&gt;66,C35&gt;0),1,"")</f>
        <v/>
      </c>
      <c r="E35" s="32">
        <f>51401+(C34*C35)</f>
        <v>62258</v>
      </c>
      <c r="F35" s="33">
        <f>IF($C$21&gt;E35,MIN(($C$21-E35)*0.1,$C$21*$C$14),0)</f>
        <v>2400</v>
      </c>
    </row>
    <row r="36" spans="1:9" x14ac:dyDescent="0.2">
      <c r="E36" s="29" t="s">
        <v>30</v>
      </c>
      <c r="F36" s="31">
        <f>INDEX(D32:F35,MATCH(1,D32:D35,0),3)</f>
        <v>2400</v>
      </c>
    </row>
  </sheetData>
  <mergeCells count="8">
    <mergeCell ref="B30:F30"/>
    <mergeCell ref="B31:C31"/>
    <mergeCell ref="A3:A16"/>
    <mergeCell ref="A22:A35"/>
    <mergeCell ref="B11:F11"/>
    <mergeCell ref="B12:C12"/>
    <mergeCell ref="B3:F3"/>
    <mergeCell ref="B22:F22"/>
  </mergeCells>
  <pageMargins left="0.7" right="0.7" top="0.75" bottom="0.75" header="0.3" footer="0.3"/>
  <pageSetup paperSize="9" orientation="portrait" r:id="rId1"/>
  <headerFooter>
    <oddFooter>&amp;L&amp;1#&amp;"Calibri"&amp;8&amp;KFF8C00[AIA - CONFIDENTIAL]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Value of Risk Advice</vt:lpstr>
      <vt:lpstr>Tax Rates</vt:lpstr>
      <vt:lpstr>'Value of Risk Advice'!Print_Area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Benjamin-B</dc:creator>
  <cp:lastModifiedBy>Sweet, Seon</cp:lastModifiedBy>
  <cp:lastPrinted>2022-07-01T00:13:06Z</cp:lastPrinted>
  <dcterms:created xsi:type="dcterms:W3CDTF">2022-03-29T00:39:46Z</dcterms:created>
  <dcterms:modified xsi:type="dcterms:W3CDTF">2022-07-01T00:21:31Z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730388-a0b2-4f99-81e7-2072f0df5091_Enabled">
    <vt:lpwstr>true</vt:lpwstr>
  </property>
  <property fmtid="{D5CDD505-2E9C-101B-9397-08002B2CF9AE}" pid="3" name="MSIP_Label_0c730388-a0b2-4f99-81e7-2072f0df5091_SetDate">
    <vt:lpwstr>2022-07-01T00:15:36Z</vt:lpwstr>
  </property>
  <property fmtid="{D5CDD505-2E9C-101B-9397-08002B2CF9AE}" pid="4" name="MSIP_Label_0c730388-a0b2-4f99-81e7-2072f0df5091_Method">
    <vt:lpwstr>Privileged</vt:lpwstr>
  </property>
  <property fmtid="{D5CDD505-2E9C-101B-9397-08002B2CF9AE}" pid="5" name="MSIP_Label_0c730388-a0b2-4f99-81e7-2072f0df5091_Name">
    <vt:lpwstr>0c730388-a0b2-4f99-81e7-2072f0df5091</vt:lpwstr>
  </property>
  <property fmtid="{D5CDD505-2E9C-101B-9397-08002B2CF9AE}" pid="6" name="MSIP_Label_0c730388-a0b2-4f99-81e7-2072f0df5091_SiteId">
    <vt:lpwstr>7f2c1900-9fd4-4b89-91d3-79a649996f0a</vt:lpwstr>
  </property>
  <property fmtid="{D5CDD505-2E9C-101B-9397-08002B2CF9AE}" pid="7" name="MSIP_Label_0c730388-a0b2-4f99-81e7-2072f0df5091_ActionId">
    <vt:lpwstr>9f6ee347-846b-4928-9b21-8cb352ce5400</vt:lpwstr>
  </property>
  <property fmtid="{D5CDD505-2E9C-101B-9397-08002B2CF9AE}" pid="8" name="MSIP_Label_0c730388-a0b2-4f99-81e7-2072f0df5091_ContentBits">
    <vt:lpwstr>2</vt:lpwstr>
  </property>
</Properties>
</file>