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I006299\Downloads\"/>
    </mc:Choice>
  </mc:AlternateContent>
  <xr:revisionPtr revIDLastSave="0" documentId="13_ncr:1_{358F44BC-5C5F-432F-A527-75D23785B016}" xr6:coauthVersionLast="47" xr6:coauthVersionMax="47" xr10:uidLastSave="{00000000-0000-0000-0000-000000000000}"/>
  <workbookProtection workbookAlgorithmName="SHA-512" workbookHashValue="NXGYxoBIlmiEs6VoKzDfRFxE2MEsLMPrMhZZ3zgaIpDZgU09sbPaSTnT99Gr0gp6c8z9qBy93A0MvKcK7BrKRQ==" workbookSaltValue="bTDn1/HrweiXfpq3IO+q+A==" workbookSpinCount="100000" lockStructure="1"/>
  <bookViews>
    <workbookView xWindow="-108" yWindow="-108" windowWidth="23256" windowHeight="12576" xr2:uid="{2E0371BD-BDE1-46B4-B19D-01BE2D7D22FB}"/>
  </bookViews>
  <sheets>
    <sheet name="Super Life Cover" sheetId="3" r:id="rId1"/>
    <sheet name="Super TPD Cover" sheetId="2" r:id="rId2"/>
    <sheet name="Assumptions" sheetId="1" state="hidden" r:id="rId3"/>
  </sheets>
  <definedNames>
    <definedName name="_xlnm.Print_Area" localSheetId="0">'Super Life Cover'!$A$1:$J$55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F16" i="2" l="1"/>
  <c r="C26" i="3"/>
  <c r="F17" i="3"/>
  <c r="D2" i="1" l="1"/>
  <c r="C31" i="2"/>
  <c r="E31" i="2" s="1"/>
  <c r="D4" i="1" l="1"/>
  <c r="D3" i="1"/>
  <c r="C34" i="2"/>
  <c r="C33" i="2" s="1"/>
  <c r="C35" i="3"/>
  <c r="C34" i="3" s="1"/>
  <c r="C32" i="3"/>
  <c r="M26" i="3"/>
  <c r="P26" i="3" s="1"/>
  <c r="F26" i="3"/>
  <c r="F22" i="3"/>
  <c r="O15" i="3"/>
  <c r="C15" i="3"/>
  <c r="C36" i="2" l="1"/>
  <c r="F22" i="2"/>
  <c r="C36" i="3"/>
  <c r="C32" i="2"/>
  <c r="C35" i="2" s="1"/>
  <c r="E32" i="3"/>
  <c r="C33" i="3"/>
  <c r="E33" i="3" s="1"/>
  <c r="C27" i="3" l="1"/>
  <c r="E27" i="3" s="1"/>
  <c r="C26" i="2"/>
  <c r="F26" i="2" s="1"/>
  <c r="M27" i="3"/>
  <c r="E32" i="2"/>
  <c r="O27" i="3" l="1"/>
  <c r="P27" i="3" s="1"/>
  <c r="M28" i="3"/>
  <c r="M29" i="3" s="1"/>
  <c r="F27" i="3"/>
  <c r="C28" i="3"/>
  <c r="E28" i="3" s="1"/>
  <c r="E29" i="3" s="1"/>
  <c r="C27" i="2"/>
  <c r="E27" i="2" s="1"/>
  <c r="O28" i="3" l="1"/>
  <c r="F28" i="3"/>
  <c r="F29" i="3" s="1"/>
  <c r="C29" i="3"/>
  <c r="F27" i="2"/>
  <c r="F28" i="2" s="1"/>
  <c r="H27" i="2"/>
  <c r="E28" i="2"/>
  <c r="C28" i="2"/>
  <c r="P28" i="3" l="1"/>
  <c r="P29" i="3" s="1"/>
  <c r="L5" i="3" s="1"/>
  <c r="O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Benjamin</author>
  </authors>
  <commentList>
    <comment ref="F14" authorId="0" shapeId="0" xr:uid="{16285B7E-E9AF-4740-909D-FA72B78D4E72}">
      <text>
        <r>
          <rPr>
            <sz val="9"/>
            <color indexed="81"/>
            <rFont val="Tahoma"/>
            <family val="2"/>
          </rPr>
          <t>As advised by the super fund that owns the life policy on behalf of the life insured member.  
Note the service period may be converted to an earlier date following the receipt of a super 'rollover' from an external fund.</t>
        </r>
      </text>
    </comment>
    <comment ref="F15" authorId="0" shapeId="0" xr:uid="{E33813E6-9BFE-4401-BCFC-9B57B8DC6422}">
      <text>
        <r>
          <rPr>
            <sz val="9"/>
            <color indexed="81"/>
            <rFont val="Tahoma"/>
            <family val="2"/>
          </rPr>
          <t>NIL, if cover housed within a standalone 'risk-only' super fund.
For accumulation-style super funds, amount may need to be extrapolated into the future to account for variations (future non-concessional contributions) in the period through to assumed payment date</t>
        </r>
      </text>
    </comment>
    <comment ref="F16" authorId="0" shapeId="0" xr:uid="{FDC841A4-6FD9-449C-AA4F-42FBFC25F65F}">
      <text>
        <r>
          <rPr>
            <sz val="9"/>
            <color indexed="81"/>
            <rFont val="Tahoma"/>
            <family val="2"/>
          </rPr>
          <t>NIL, if cover housed within a standalone 'risk-only' super fund.
For accumulation-style super funds, amount may need to be extrapolated into the future to account for variations (future non-concessional contributions) in the period through to assumed payment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Benjamin</author>
    <author>Sweet, Seon</author>
  </authors>
  <commentList>
    <comment ref="F13" authorId="0" shapeId="0" xr:uid="{B9D70698-32F3-4AEA-9605-FB73BD14EE88}">
      <text>
        <r>
          <rPr>
            <sz val="9"/>
            <color indexed="81"/>
            <rFont val="Tahoma"/>
            <family val="2"/>
          </rPr>
          <t>As advised by the super fund that owns the life policy on behalf of the life insured member.  
Note the service period may be converted to an earlier date following the receipt of a super 'rollover' from an external fund.</t>
        </r>
      </text>
    </comment>
    <comment ref="C14" authorId="1" shapeId="0" xr:uid="{29FF6F35-576E-4FE2-BC1A-7DE1B272A3CB}">
      <text>
        <r>
          <rPr>
            <sz val="9"/>
            <color indexed="81"/>
            <rFont val="Tahoma"/>
            <family val="2"/>
          </rPr>
          <t xml:space="preserve">Life insured's age at date of TPD will calculate once date of TPD has been entered.
</t>
        </r>
      </text>
    </comment>
    <comment ref="F14" authorId="0" shapeId="0" xr:uid="{E4DDE575-3609-4F36-A032-A76B1E5CF89C}">
      <text>
        <r>
          <rPr>
            <sz val="9"/>
            <color indexed="81"/>
            <rFont val="Tahoma"/>
            <family val="2"/>
          </rPr>
          <t>NIL, if cover housed within a standalone 'risk-only' super fund
For accumulation-style super funds, consider extrapolating amount forward to account for variations (due to future concessional contributions + earnings) in the period through to assumed 
payment date</t>
        </r>
      </text>
    </comment>
    <comment ref="F15" authorId="0" shapeId="0" xr:uid="{84C1BEA9-0173-42FC-971C-E5E128B37EF8}">
      <text>
        <r>
          <rPr>
            <sz val="9"/>
            <color indexed="81"/>
            <rFont val="Tahoma"/>
            <family val="2"/>
          </rPr>
          <t>NIL, if cover housed within a standalone 'risk-only' super fund.
For accumulation-style super funds, amount may need to be extrapolated into the future to account for variations (future non-concessional contributions) in the period through to assumed payment date</t>
        </r>
      </text>
    </comment>
  </commentList>
</comments>
</file>

<file path=xl/sharedStrings.xml><?xml version="1.0" encoding="utf-8"?>
<sst xmlns="http://schemas.openxmlformats.org/spreadsheetml/2006/main" count="79" uniqueCount="48">
  <si>
    <t xml:space="preserve">                     SUPER LIFE INSURANCE TAX CALCULATOR</t>
  </si>
  <si>
    <t>Note Structure</t>
  </si>
  <si>
    <r>
      <t xml:space="preserve">Additional information:
</t>
    </r>
    <r>
      <rPr>
        <sz val="10"/>
        <color theme="1"/>
        <rFont val="Arial"/>
        <family val="2"/>
      </rPr>
      <t>The calculations assume that the super lump sum death benefit is paid directly to a non-tax dependant and tax is withheld by the trustee of the super fund. 
When a death benefit is paid to the deceased's estate, the portion of the death benefit that will (or is expected to) be distributed to a:
• Tax dependant is non-assessable non-exempt income (ie not taxable); and
• Non-tax dependant will be taxed by the estate as if the benefit was paid directly to the beneficiary, however the Medicare levy does not apply.</t>
    </r>
  </si>
  <si>
    <t>Life-insured information</t>
  </si>
  <si>
    <t>Existing superannuation balance</t>
  </si>
  <si>
    <t>The date of birth calculates the age at the assumed date of death</t>
  </si>
  <si>
    <t>Only enter the details specific to the superannuation assets that hold the insurance cover.</t>
  </si>
  <si>
    <t>Life insured's date of birth</t>
  </si>
  <si>
    <t>Eligible service date</t>
  </si>
  <si>
    <t>Life insured's age at date of death</t>
  </si>
  <si>
    <t>Taxable component</t>
  </si>
  <si>
    <t>Tax free component</t>
  </si>
  <si>
    <t>Addition once fields are entered:</t>
  </si>
  <si>
    <t>Insurance details</t>
  </si>
  <si>
    <t xml:space="preserve">Total balance </t>
  </si>
  <si>
    <t xml:space="preserve">If the calculated lump sum death benefit is paid to a non-tax dependant from the life insured’s deceased estate, the Total (Net Benefit) less the Medicare levy is: </t>
  </si>
  <si>
    <t>The 'Gross sum insured' relates only to the Life cover.</t>
  </si>
  <si>
    <t>For insurance held in a risk-only fund, only the eligible service date is required.</t>
  </si>
  <si>
    <t>Gross sum insured</t>
  </si>
  <si>
    <t>Assumed date of death</t>
  </si>
  <si>
    <t>Gross Benefit</t>
  </si>
  <si>
    <t>Calculated amounts</t>
  </si>
  <si>
    <t>Gross ($)</t>
  </si>
  <si>
    <t xml:space="preserve">Tax withheld, including Medicare </t>
  </si>
  <si>
    <t>Net ($)</t>
  </si>
  <si>
    <t>Tax withheld, excluding medicare</t>
  </si>
  <si>
    <t>nil</t>
  </si>
  <si>
    <t>Taxable component  - element taxed</t>
  </si>
  <si>
    <t>Taxable component - element untaxed</t>
  </si>
  <si>
    <t>Total (Net Benefit)</t>
  </si>
  <si>
    <t>Days in SP</t>
  </si>
  <si>
    <t>Days to retirement</t>
  </si>
  <si>
    <t>Denominator</t>
  </si>
  <si>
    <t>turns 65</t>
  </si>
  <si>
    <t>multiple</t>
  </si>
  <si>
    <t xml:space="preserve">                    SUPER TPD INSURANCE TAX CALCULATOR</t>
  </si>
  <si>
    <t>The date of birth calculates the age at the assumed date of TPD.</t>
  </si>
  <si>
    <t>Life insured's age at date of TPD</t>
  </si>
  <si>
    <t>The 'Gross sum insured' relates only to the TPD cover.</t>
  </si>
  <si>
    <t>Assumed date of TPD</t>
  </si>
  <si>
    <t>Tax withheld including Medicare</t>
  </si>
  <si>
    <t>Taxable component - element taxed</t>
  </si>
  <si>
    <t>Days to retirement from date of TPD</t>
  </si>
  <si>
    <t>Preservation age attained at assumed payment date?</t>
  </si>
  <si>
    <t xml:space="preserve">Low Rate Cap </t>
  </si>
  <si>
    <t>Clients DOB</t>
  </si>
  <si>
    <t>Client's preservation age</t>
  </si>
  <si>
    <t>Age at date of assumed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</si>
</sst>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 #,##0_-;\-* #,##0_-;_-* &quot;-&quot;??_-;_-@_-"/>
    <numFmt numFmtId="165" formatCode="#,##0;[Red]#,##0"/>
    <numFmt numFmtId="166" formatCode="&quot;$&quot;#,##0"/>
    <numFmt numFmtId="167"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4"/>
      <color rgb="FFD31145"/>
      <name val="Arial"/>
      <family val="2"/>
    </font>
    <font>
      <b/>
      <sz val="18"/>
      <color rgb="FFD31145"/>
      <name val="Arial"/>
      <family val="2"/>
    </font>
    <font>
      <b/>
      <sz val="19"/>
      <color rgb="FFD31145"/>
      <name val="Arial"/>
      <family val="2"/>
    </font>
    <font>
      <b/>
      <sz val="11"/>
      <color theme="1"/>
      <name val="Arial"/>
      <family val="2"/>
    </font>
    <font>
      <b/>
      <sz val="10"/>
      <color theme="1"/>
      <name val="Arial"/>
      <family val="2"/>
    </font>
    <font>
      <sz val="10"/>
      <color theme="1"/>
      <name val="Arial"/>
      <family val="2"/>
    </font>
    <font>
      <b/>
      <sz val="16"/>
      <color theme="1"/>
      <name val="Arial"/>
      <family val="2"/>
    </font>
    <font>
      <b/>
      <sz val="14"/>
      <color theme="1"/>
      <name val="Arial"/>
      <family val="2"/>
    </font>
    <font>
      <i/>
      <sz val="10"/>
      <color theme="2" tint="-0.749992370372631"/>
      <name val="Arial"/>
      <family val="2"/>
    </font>
    <font>
      <sz val="10"/>
      <color rgb="FFFF0000"/>
      <name val="Arial"/>
      <family val="2"/>
    </font>
    <font>
      <b/>
      <i/>
      <sz val="9"/>
      <color rgb="FFD31145"/>
      <name val="Arial"/>
      <family val="2"/>
    </font>
    <font>
      <b/>
      <sz val="11"/>
      <color rgb="FFC00000"/>
      <name val="Arial"/>
      <family val="2"/>
    </font>
    <font>
      <b/>
      <sz val="12"/>
      <color theme="1"/>
      <name val="Arial"/>
      <family val="2"/>
    </font>
    <font>
      <b/>
      <i/>
      <sz val="10"/>
      <color rgb="FFD31145"/>
      <name val="Arial"/>
      <family val="2"/>
    </font>
    <font>
      <sz val="11"/>
      <color rgb="FFFF0000"/>
      <name val="Arial"/>
      <family val="2"/>
    </font>
    <font>
      <sz val="11"/>
      <name val="Arial"/>
      <family val="2"/>
    </font>
    <font>
      <sz val="9"/>
      <color indexed="81"/>
      <name val="Tahoma"/>
      <family val="2"/>
    </font>
    <font>
      <sz val="11"/>
      <color theme="2" tint="-0.749992370372631"/>
      <name val="Arial"/>
      <family val="2"/>
    </font>
    <font>
      <sz val="9"/>
      <color theme="1"/>
      <name val="Arial"/>
      <family val="2"/>
    </font>
    <font>
      <sz val="11"/>
      <color rgb="FFC00000"/>
      <name val="Arial"/>
      <family val="2"/>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1145"/>
        <bgColor indexed="64"/>
      </patternFill>
    </fill>
    <fill>
      <patternFill patternType="solid">
        <fgColor theme="0"/>
        <bgColor indexed="64"/>
      </patternFill>
    </fill>
  </fills>
  <borders count="46">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theme="2" tint="-0.749961851863155"/>
      </left>
      <right/>
      <top style="medium">
        <color theme="2" tint="-0.749961851863155"/>
      </top>
      <bottom style="medium">
        <color theme="2" tint="-0.749961851863155"/>
      </bottom>
      <diagonal/>
    </border>
    <border>
      <left/>
      <right style="medium">
        <color theme="2" tint="-0.749961851863155"/>
      </right>
      <top style="medium">
        <color theme="2" tint="-0.749961851863155"/>
      </top>
      <bottom style="medium">
        <color theme="2" tint="-0.749961851863155"/>
      </bottom>
      <diagonal/>
    </border>
    <border>
      <left style="medium">
        <color theme="2" tint="-0.749961851863155"/>
      </left>
      <right/>
      <top style="medium">
        <color theme="2" tint="-0.749961851863155"/>
      </top>
      <bottom style="thin">
        <color theme="2" tint="-0.499984740745262"/>
      </bottom>
      <diagonal/>
    </border>
    <border>
      <left/>
      <right style="medium">
        <color theme="2" tint="-0.749961851863155"/>
      </right>
      <top style="medium">
        <color theme="2" tint="-0.749961851863155"/>
      </top>
      <bottom style="thin">
        <color theme="2" tint="-0.499984740745262"/>
      </bottom>
      <diagonal/>
    </border>
    <border>
      <left style="medium">
        <color theme="2" tint="-0.749961851863155"/>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749961851863155"/>
      </right>
      <top style="thin">
        <color theme="2" tint="-0.499984740745262"/>
      </top>
      <bottom style="thin">
        <color theme="2"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medium">
        <color theme="2" tint="-0.749961851863155"/>
      </left>
      <right style="thin">
        <color theme="2" tint="-0.499984740745262"/>
      </right>
      <top style="thin">
        <color theme="2" tint="-0.499984740745262"/>
      </top>
      <bottom style="medium">
        <color theme="2" tint="-0.749961851863155"/>
      </bottom>
      <diagonal/>
    </border>
    <border>
      <left style="thin">
        <color theme="2" tint="-0.499984740745262"/>
      </left>
      <right style="medium">
        <color theme="2" tint="-0.749961851863155"/>
      </right>
      <top style="thin">
        <color theme="2" tint="-0.499984740745262"/>
      </top>
      <bottom style="medium">
        <color theme="2" tint="-0.749961851863155"/>
      </bottom>
      <diagonal/>
    </border>
    <border>
      <left style="medium">
        <color theme="2" tint="-0.749961851863155"/>
      </left>
      <right/>
      <top style="thin">
        <color theme="2" tint="-0.499984740745262"/>
      </top>
      <bottom/>
      <diagonal/>
    </border>
    <border>
      <left/>
      <right style="medium">
        <color theme="2" tint="-0.749961851863155"/>
      </right>
      <top style="thin">
        <color theme="2" tint="-0.499984740745262"/>
      </top>
      <bottom/>
      <diagonal/>
    </border>
    <border>
      <left style="medium">
        <color theme="2" tint="-0.749961851863155"/>
      </left>
      <right/>
      <top/>
      <bottom/>
      <diagonal/>
    </border>
    <border>
      <left/>
      <right style="medium">
        <color theme="2" tint="-0.749961851863155"/>
      </right>
      <top/>
      <bottom/>
      <diagonal/>
    </border>
    <border>
      <left style="medium">
        <color theme="2" tint="-0.749961851863155"/>
      </left>
      <right/>
      <top/>
      <bottom style="medium">
        <color theme="2" tint="-0.749961851863155"/>
      </bottom>
      <diagonal/>
    </border>
    <border>
      <left/>
      <right style="medium">
        <color theme="2" tint="-0.749961851863155"/>
      </right>
      <top/>
      <bottom style="medium">
        <color theme="2" tint="-0.749961851863155"/>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medium">
        <color theme="2" tint="-0.749961851863155"/>
      </right>
      <top style="medium">
        <color theme="2" tint="-0.749961851863155"/>
      </top>
      <bottom style="thin">
        <color theme="2" tint="-0.749961851863155"/>
      </bottom>
      <diagonal/>
    </border>
    <border>
      <left style="medium">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medium">
        <color theme="2" tint="-0.749961851863155"/>
      </right>
      <top style="thin">
        <color theme="2" tint="-0.749961851863155"/>
      </top>
      <bottom style="thin">
        <color theme="2" tint="-0.749961851863155"/>
      </bottom>
      <diagonal/>
    </border>
    <border>
      <left style="medium">
        <color theme="2" tint="-0.749961851863155"/>
      </left>
      <right style="thin">
        <color theme="2" tint="-0.749961851863155"/>
      </right>
      <top style="thin">
        <color theme="2" tint="-0.749961851863155"/>
      </top>
      <bottom style="medium">
        <color theme="2" tint="-0.749961851863155"/>
      </bottom>
      <diagonal/>
    </border>
    <border>
      <left style="thin">
        <color theme="2" tint="-0.749961851863155"/>
      </left>
      <right style="thin">
        <color theme="2" tint="-0.749961851863155"/>
      </right>
      <top style="thin">
        <color theme="2" tint="-0.749961851863155"/>
      </top>
      <bottom style="medium">
        <color theme="2" tint="-0.749961851863155"/>
      </bottom>
      <diagonal/>
    </border>
    <border>
      <left style="thin">
        <color theme="2" tint="-0.749961851863155"/>
      </left>
      <right style="medium">
        <color theme="2" tint="-0.749961851863155"/>
      </right>
      <top style="thin">
        <color theme="2" tint="-0.749961851863155"/>
      </top>
      <bottom style="medium">
        <color theme="2" tint="-0.749961851863155"/>
      </bottom>
      <diagonal/>
    </border>
    <border>
      <left style="medium">
        <color theme="2" tint="-0.749961851863155"/>
      </left>
      <right style="thin">
        <color theme="2" tint="-0.499984740745262"/>
      </right>
      <top style="medium">
        <color theme="2" tint="-0.749961851863155"/>
      </top>
      <bottom style="medium">
        <color theme="2" tint="-0.749961851863155"/>
      </bottom>
      <diagonal/>
    </border>
    <border>
      <left style="thin">
        <color theme="2" tint="-0.499984740745262"/>
      </left>
      <right style="medium">
        <color theme="2" tint="-0.749961851863155"/>
      </right>
      <top style="medium">
        <color theme="2" tint="-0.749961851863155"/>
      </top>
      <bottom style="medium">
        <color theme="2" tint="-0.749961851863155"/>
      </bottom>
      <diagonal/>
    </border>
    <border>
      <left style="medium">
        <color theme="2" tint="-0.749961851863155"/>
      </left>
      <right style="thin">
        <color theme="2" tint="-0.499984740745262"/>
      </right>
      <top/>
      <bottom style="thin">
        <color theme="2" tint="-0.499984740745262"/>
      </bottom>
      <diagonal/>
    </border>
    <border>
      <left style="thin">
        <color theme="2" tint="-0.499984740745262"/>
      </left>
      <right style="medium">
        <color theme="2" tint="-0.749961851863155"/>
      </right>
      <top/>
      <bottom style="thin">
        <color theme="2" tint="-0.499984740745262"/>
      </bottom>
      <diagonal/>
    </border>
    <border>
      <left/>
      <right/>
      <top style="medium">
        <color theme="2" tint="-0.749961851863155"/>
      </top>
      <bottom style="medium">
        <color theme="2" tint="-0.749961851863155"/>
      </bottom>
      <diagonal/>
    </border>
    <border>
      <left style="medium">
        <color theme="2" tint="-0.749961851863155"/>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749961851863155"/>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749961851863155"/>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0" fillId="0" borderId="0" xfId="0" applyAlignment="1">
      <alignment horizontal="center"/>
    </xf>
    <xf numFmtId="0" fontId="2" fillId="0" borderId="0" xfId="0" applyFont="1" applyAlignment="1">
      <alignment horizontal="right" wrapText="1"/>
    </xf>
    <xf numFmtId="14" fontId="0" fillId="0" borderId="0" xfId="0" applyNumberFormat="1"/>
    <xf numFmtId="2" fontId="0" fillId="0" borderId="0" xfId="0" applyNumberFormat="1"/>
    <xf numFmtId="0" fontId="0" fillId="0" borderId="0" xfId="0" applyAlignment="1">
      <alignment horizontal="right" wrapText="1"/>
    </xf>
    <xf numFmtId="0" fontId="0" fillId="0" borderId="0" xfId="0" applyAlignment="1">
      <alignment horizontal="right"/>
    </xf>
    <xf numFmtId="14" fontId="0" fillId="0" borderId="1" xfId="0" applyNumberFormat="1" applyBorder="1"/>
    <xf numFmtId="2" fontId="0" fillId="0" borderId="1" xfId="0" applyNumberFormat="1" applyBorder="1"/>
    <xf numFmtId="0" fontId="3" fillId="0" borderId="0" xfId="0" applyFont="1"/>
    <xf numFmtId="164" fontId="3" fillId="0" borderId="0" xfId="1" applyNumberFormat="1" applyFont="1"/>
    <xf numFmtId="0" fontId="4" fillId="2" borderId="0" xfId="0" applyFont="1" applyFill="1"/>
    <xf numFmtId="164" fontId="5" fillId="0" borderId="0" xfId="1" applyNumberFormat="1" applyFont="1"/>
    <xf numFmtId="164" fontId="6" fillId="0" borderId="0" xfId="1" applyNumberFormat="1" applyFont="1"/>
    <xf numFmtId="0" fontId="10" fillId="0" borderId="0" xfId="0" applyFont="1"/>
    <xf numFmtId="0" fontId="3" fillId="0" borderId="0" xfId="0" applyFont="1" applyAlignment="1">
      <alignment horizontal="center" wrapText="1"/>
    </xf>
    <xf numFmtId="0" fontId="3" fillId="0" borderId="12" xfId="0" applyFont="1" applyBorder="1" applyAlignment="1">
      <alignment wrapText="1"/>
    </xf>
    <xf numFmtId="14" fontId="3" fillId="4" borderId="13" xfId="1" applyNumberFormat="1" applyFont="1" applyFill="1" applyBorder="1" applyProtection="1">
      <protection locked="0"/>
    </xf>
    <xf numFmtId="0" fontId="3" fillId="0" borderId="12" xfId="0" applyFont="1" applyBorder="1"/>
    <xf numFmtId="0" fontId="3" fillId="0" borderId="16" xfId="0" applyFont="1" applyBorder="1"/>
    <xf numFmtId="165" fontId="3" fillId="0" borderId="17" xfId="1" applyNumberFormat="1" applyFont="1" applyFill="1" applyBorder="1" applyProtection="1">
      <protection hidden="1"/>
    </xf>
    <xf numFmtId="166" fontId="3" fillId="4" borderId="13" xfId="1" applyNumberFormat="1" applyFont="1" applyFill="1" applyBorder="1" applyProtection="1">
      <protection locked="0"/>
    </xf>
    <xf numFmtId="164" fontId="3" fillId="0" borderId="0" xfId="1" applyNumberFormat="1" applyFont="1" applyFill="1" applyBorder="1"/>
    <xf numFmtId="166" fontId="3" fillId="0" borderId="13" xfId="1" applyNumberFormat="1" applyFont="1" applyFill="1" applyBorder="1" applyProtection="1">
      <protection locked="0"/>
    </xf>
    <xf numFmtId="0" fontId="7" fillId="0" borderId="0" xfId="0" applyFont="1" applyAlignment="1">
      <alignment wrapText="1"/>
    </xf>
    <xf numFmtId="14" fontId="3" fillId="4" borderId="17" xfId="1" applyNumberFormat="1" applyFont="1" applyFill="1" applyBorder="1" applyProtection="1">
      <protection locked="0"/>
    </xf>
    <xf numFmtId="14" fontId="3" fillId="0" borderId="0" xfId="1" applyNumberFormat="1" applyFont="1" applyFill="1" applyBorder="1"/>
    <xf numFmtId="0" fontId="7" fillId="0" borderId="0" xfId="0" applyFont="1" applyAlignment="1">
      <alignment horizontal="left" wrapText="1"/>
    </xf>
    <xf numFmtId="164" fontId="7" fillId="0" borderId="0" xfId="1" applyNumberFormat="1" applyFont="1" applyFill="1" applyBorder="1"/>
    <xf numFmtId="0" fontId="15" fillId="0" borderId="0" xfId="0" applyFont="1"/>
    <xf numFmtId="14" fontId="3" fillId="0" borderId="0" xfId="1" applyNumberFormat="1" applyFont="1" applyFill="1" applyBorder="1" applyProtection="1">
      <protection locked="0"/>
    </xf>
    <xf numFmtId="0" fontId="16" fillId="0" borderId="25" xfId="0" applyFont="1" applyBorder="1" applyAlignment="1">
      <alignment horizontal="left" wrapText="1" indent="1"/>
    </xf>
    <xf numFmtId="166" fontId="3" fillId="5" borderId="26" xfId="1" applyNumberFormat="1" applyFont="1" applyFill="1" applyBorder="1" applyProtection="1">
      <protection locked="0"/>
    </xf>
    <xf numFmtId="164" fontId="17" fillId="0" borderId="0" xfId="1" applyNumberFormat="1" applyFont="1"/>
    <xf numFmtId="0" fontId="3" fillId="0" borderId="0" xfId="0" applyFont="1" applyAlignment="1">
      <alignment wrapText="1"/>
    </xf>
    <xf numFmtId="0" fontId="3" fillId="5" borderId="30" xfId="0" applyFont="1" applyFill="1" applyBorder="1"/>
    <xf numFmtId="0" fontId="7" fillId="5" borderId="31" xfId="0" applyFont="1" applyFill="1" applyBorder="1" applyAlignment="1">
      <alignment horizontal="right" wrapText="1"/>
    </xf>
    <xf numFmtId="0" fontId="7" fillId="5" borderId="32" xfId="0" applyFont="1" applyFill="1" applyBorder="1" applyAlignment="1">
      <alignment horizontal="right"/>
    </xf>
    <xf numFmtId="164" fontId="3" fillId="0" borderId="0" xfId="0" applyNumberFormat="1" applyFont="1"/>
    <xf numFmtId="0" fontId="3" fillId="6" borderId="30" xfId="0" applyFont="1" applyFill="1" applyBorder="1"/>
    <xf numFmtId="0" fontId="7" fillId="6" borderId="31" xfId="0" applyFont="1" applyFill="1" applyBorder="1" applyAlignment="1">
      <alignment horizontal="right" wrapText="1"/>
    </xf>
    <xf numFmtId="0" fontId="7" fillId="6" borderId="32" xfId="0" applyFont="1" applyFill="1" applyBorder="1" applyAlignment="1">
      <alignment horizontal="right"/>
    </xf>
    <xf numFmtId="0" fontId="3" fillId="5" borderId="31" xfId="0" applyFont="1" applyFill="1" applyBorder="1" applyAlignment="1" applyProtection="1">
      <alignment horizontal="right" indent="1"/>
      <protection hidden="1"/>
    </xf>
    <xf numFmtId="164" fontId="3" fillId="5" borderId="32" xfId="1" applyNumberFormat="1" applyFont="1" applyFill="1" applyBorder="1" applyAlignment="1" applyProtection="1">
      <alignment horizontal="center"/>
      <protection hidden="1"/>
    </xf>
    <xf numFmtId="0" fontId="3" fillId="6" borderId="31" xfId="0" applyFont="1" applyFill="1" applyBorder="1" applyAlignment="1" applyProtection="1">
      <alignment horizontal="right" indent="1"/>
      <protection hidden="1"/>
    </xf>
    <xf numFmtId="164" fontId="3" fillId="6" borderId="32" xfId="1" applyNumberFormat="1" applyFont="1" applyFill="1" applyBorder="1" applyAlignment="1" applyProtection="1">
      <alignment horizontal="center"/>
      <protection hidden="1"/>
    </xf>
    <xf numFmtId="164" fontId="3" fillId="5" borderId="31" xfId="1" applyNumberFormat="1" applyFont="1" applyFill="1" applyBorder="1" applyAlignment="1" applyProtection="1">
      <alignment horizontal="right"/>
      <protection hidden="1"/>
    </xf>
    <xf numFmtId="164" fontId="3" fillId="5" borderId="32" xfId="0" applyNumberFormat="1" applyFont="1" applyFill="1" applyBorder="1" applyProtection="1">
      <protection hidden="1"/>
    </xf>
    <xf numFmtId="164" fontId="3" fillId="6" borderId="31" xfId="1" applyNumberFormat="1" applyFont="1" applyFill="1" applyBorder="1" applyProtection="1">
      <protection hidden="1"/>
    </xf>
    <xf numFmtId="164" fontId="3" fillId="6" borderId="32" xfId="0" applyNumberFormat="1" applyFont="1" applyFill="1" applyBorder="1" applyProtection="1">
      <protection hidden="1"/>
    </xf>
    <xf numFmtId="164" fontId="3" fillId="5" borderId="32" xfId="1" applyNumberFormat="1" applyFont="1" applyFill="1" applyBorder="1" applyProtection="1">
      <protection hidden="1"/>
    </xf>
    <xf numFmtId="164" fontId="7" fillId="0" borderId="0" xfId="0" applyNumberFormat="1" applyFont="1"/>
    <xf numFmtId="164" fontId="3" fillId="6" borderId="32" xfId="1" applyNumberFormat="1" applyFont="1" applyFill="1" applyBorder="1" applyProtection="1">
      <protection hidden="1"/>
    </xf>
    <xf numFmtId="0" fontId="7" fillId="5" borderId="33" xfId="0" applyFont="1" applyFill="1" applyBorder="1"/>
    <xf numFmtId="164" fontId="7" fillId="5" borderId="34" xfId="1" applyNumberFormat="1" applyFont="1" applyFill="1" applyBorder="1" applyAlignment="1" applyProtection="1">
      <alignment horizontal="right"/>
      <protection hidden="1"/>
    </xf>
    <xf numFmtId="167" fontId="10" fillId="7" borderId="35" xfId="1" applyNumberFormat="1" applyFont="1" applyFill="1" applyBorder="1" applyAlignment="1" applyProtection="1">
      <alignment shrinkToFit="1"/>
      <protection hidden="1"/>
    </xf>
    <xf numFmtId="0" fontId="7" fillId="6" borderId="33" xfId="0" applyFont="1" applyFill="1" applyBorder="1"/>
    <xf numFmtId="164" fontId="7" fillId="6" borderId="34" xfId="1" applyNumberFormat="1" applyFont="1" applyFill="1" applyBorder="1" applyProtection="1">
      <protection hidden="1"/>
    </xf>
    <xf numFmtId="167" fontId="10" fillId="7" borderId="35" xfId="1" applyNumberFormat="1" applyFont="1" applyFill="1" applyBorder="1" applyProtection="1">
      <protection hidden="1"/>
    </xf>
    <xf numFmtId="0" fontId="18" fillId="0" borderId="0" xfId="0" applyFont="1" applyProtection="1">
      <protection hidden="1"/>
    </xf>
    <xf numFmtId="164" fontId="18" fillId="0" borderId="0" xfId="1" applyNumberFormat="1" applyFont="1" applyProtection="1">
      <protection hidden="1"/>
    </xf>
    <xf numFmtId="0" fontId="19" fillId="0" borderId="0" xfId="0" applyFont="1" applyProtection="1">
      <protection hidden="1"/>
    </xf>
    <xf numFmtId="0" fontId="18" fillId="8" borderId="0" xfId="0" applyFont="1" applyFill="1" applyProtection="1">
      <protection hidden="1"/>
    </xf>
    <xf numFmtId="164" fontId="18" fillId="8" borderId="0" xfId="1" applyNumberFormat="1" applyFont="1" applyFill="1" applyProtection="1">
      <protection hidden="1"/>
    </xf>
    <xf numFmtId="2" fontId="18" fillId="8" borderId="0" xfId="0" applyNumberFormat="1" applyFont="1" applyFill="1" applyProtection="1">
      <protection hidden="1"/>
    </xf>
    <xf numFmtId="0" fontId="19" fillId="0" borderId="0" xfId="0" applyFont="1"/>
    <xf numFmtId="14" fontId="18" fillId="8" borderId="0" xfId="1" applyNumberFormat="1" applyFont="1" applyFill="1" applyProtection="1">
      <protection hidden="1"/>
    </xf>
    <xf numFmtId="10" fontId="18" fillId="8" borderId="0" xfId="2" applyNumberFormat="1" applyFont="1" applyFill="1" applyProtection="1">
      <protection hidden="1"/>
    </xf>
    <xf numFmtId="167" fontId="19" fillId="0" borderId="0" xfId="1" applyNumberFormat="1" applyFont="1" applyProtection="1">
      <protection hidden="1"/>
    </xf>
    <xf numFmtId="164" fontId="19" fillId="0" borderId="0" xfId="1" applyNumberFormat="1" applyFont="1" applyProtection="1">
      <protection hidden="1"/>
    </xf>
    <xf numFmtId="0" fontId="3" fillId="0" borderId="0" xfId="0" applyFont="1" applyProtection="1">
      <protection hidden="1"/>
    </xf>
    <xf numFmtId="164" fontId="3" fillId="0" borderId="0" xfId="1" applyNumberFormat="1" applyFont="1" applyProtection="1">
      <protection hidden="1"/>
    </xf>
    <xf numFmtId="0" fontId="18" fillId="0" borderId="0" xfId="0" applyFont="1"/>
    <xf numFmtId="0" fontId="7" fillId="0" borderId="0" xfId="0" applyFont="1"/>
    <xf numFmtId="0" fontId="22" fillId="0" borderId="0" xfId="0" applyFont="1"/>
    <xf numFmtId="0" fontId="23" fillId="0" borderId="0" xfId="0" applyFont="1"/>
    <xf numFmtId="14" fontId="23" fillId="0" borderId="0" xfId="0" applyNumberFormat="1" applyFont="1" applyProtection="1">
      <protection locked="0"/>
    </xf>
    <xf numFmtId="0" fontId="3" fillId="5" borderId="41" xfId="0" applyFont="1" applyFill="1" applyBorder="1" applyAlignment="1">
      <alignment vertical="center"/>
    </xf>
    <xf numFmtId="0" fontId="7" fillId="5" borderId="42" xfId="0" applyFont="1" applyFill="1" applyBorder="1" applyAlignment="1">
      <alignment vertical="center" wrapText="1"/>
    </xf>
    <xf numFmtId="0" fontId="7" fillId="5" borderId="43" xfId="0" applyFont="1" applyFill="1" applyBorder="1" applyAlignment="1">
      <alignment horizontal="right" vertical="center"/>
    </xf>
    <xf numFmtId="0" fontId="3" fillId="5" borderId="12" xfId="0" applyFont="1" applyFill="1" applyBorder="1"/>
    <xf numFmtId="0" fontId="3" fillId="5" borderId="44" xfId="0" applyFont="1" applyFill="1" applyBorder="1" applyAlignment="1" applyProtection="1">
      <alignment horizontal="right"/>
      <protection hidden="1"/>
    </xf>
    <xf numFmtId="164" fontId="3" fillId="5" borderId="13" xfId="1" applyNumberFormat="1" applyFont="1" applyFill="1" applyBorder="1" applyAlignment="1" applyProtection="1">
      <alignment horizontal="center"/>
      <protection hidden="1"/>
    </xf>
    <xf numFmtId="164" fontId="3" fillId="5" borderId="44" xfId="1" applyNumberFormat="1" applyFont="1" applyFill="1" applyBorder="1" applyAlignment="1" applyProtection="1">
      <alignment horizontal="center"/>
      <protection hidden="1"/>
    </xf>
    <xf numFmtId="0" fontId="7" fillId="5" borderId="16" xfId="0" applyFont="1" applyFill="1" applyBorder="1"/>
    <xf numFmtId="164" fontId="7" fillId="5" borderId="45" xfId="1" applyNumberFormat="1" applyFont="1" applyFill="1" applyBorder="1" applyAlignment="1" applyProtection="1">
      <alignment horizontal="center"/>
      <protection hidden="1"/>
    </xf>
    <xf numFmtId="166" fontId="10" fillId="7" borderId="17" xfId="1" applyNumberFormat="1" applyFont="1" applyFill="1" applyBorder="1" applyAlignment="1" applyProtection="1">
      <alignment horizontal="right" shrinkToFit="1"/>
      <protection hidden="1"/>
    </xf>
    <xf numFmtId="0" fontId="19" fillId="8" borderId="0" xfId="0" applyFont="1" applyFill="1" applyProtection="1">
      <protection hidden="1"/>
    </xf>
    <xf numFmtId="164" fontId="19" fillId="8" borderId="0" xfId="1" applyNumberFormat="1" applyFont="1" applyFill="1" applyProtection="1">
      <protection hidden="1"/>
    </xf>
    <xf numFmtId="2" fontId="19" fillId="8" borderId="0" xfId="0" applyNumberFormat="1" applyFont="1" applyFill="1" applyProtection="1">
      <protection hidden="1"/>
    </xf>
    <xf numFmtId="14" fontId="19" fillId="8" borderId="0" xfId="1" applyNumberFormat="1" applyFont="1" applyFill="1" applyProtection="1">
      <protection hidden="1"/>
    </xf>
    <xf numFmtId="14" fontId="19" fillId="0" borderId="0" xfId="0" applyNumberFormat="1" applyFont="1" applyProtection="1">
      <protection hidden="1"/>
    </xf>
    <xf numFmtId="10" fontId="19" fillId="8" borderId="0" xfId="2" applyNumberFormat="1" applyFont="1" applyFill="1" applyProtection="1">
      <protection hidden="1"/>
    </xf>
    <xf numFmtId="164" fontId="19" fillId="0" borderId="0" xfId="1" applyNumberFormat="1" applyFont="1" applyAlignment="1" applyProtection="1">
      <alignment horizontal="right"/>
      <protection hidden="1"/>
    </xf>
    <xf numFmtId="164" fontId="3" fillId="5" borderId="31" xfId="1" applyNumberFormat="1" applyFont="1" applyFill="1" applyBorder="1" applyAlignment="1" applyProtection="1">
      <alignment horizontal="right"/>
      <protection hidden="1"/>
    </xf>
    <xf numFmtId="164" fontId="3" fillId="6" borderId="31" xfId="1" applyNumberFormat="1" applyFont="1" applyFill="1" applyBorder="1" applyAlignment="1" applyProtection="1">
      <alignment horizontal="center"/>
      <protection hidden="1"/>
    </xf>
    <xf numFmtId="164" fontId="7" fillId="5" borderId="34" xfId="1" applyNumberFormat="1" applyFont="1" applyFill="1" applyBorder="1" applyAlignment="1" applyProtection="1">
      <alignment horizontal="right"/>
      <protection hidden="1"/>
    </xf>
    <xf numFmtId="164" fontId="7" fillId="6" borderId="34" xfId="1" applyNumberFormat="1" applyFont="1" applyFill="1" applyBorder="1" applyAlignment="1" applyProtection="1">
      <alignment horizontal="center"/>
      <protection hidden="1"/>
    </xf>
    <xf numFmtId="164" fontId="7" fillId="5" borderId="31" xfId="1" applyNumberFormat="1" applyFont="1" applyFill="1" applyBorder="1" applyAlignment="1">
      <alignment horizontal="right"/>
    </xf>
    <xf numFmtId="164" fontId="7" fillId="6" borderId="31" xfId="1" applyNumberFormat="1" applyFont="1" applyFill="1" applyBorder="1" applyAlignment="1">
      <alignment horizontal="right"/>
    </xf>
    <xf numFmtId="164" fontId="3" fillId="5" borderId="31" xfId="1" applyNumberFormat="1" applyFont="1" applyFill="1" applyBorder="1" applyAlignment="1" applyProtection="1">
      <alignment horizontal="center"/>
      <protection hidden="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164" fontId="14" fillId="0" borderId="18" xfId="1" applyNumberFormat="1" applyFont="1" applyBorder="1" applyAlignment="1">
      <alignment horizontal="center" vertical="center" wrapText="1"/>
    </xf>
    <xf numFmtId="164" fontId="14" fillId="0" borderId="19" xfId="1" applyNumberFormat="1" applyFont="1" applyBorder="1" applyAlignment="1">
      <alignment horizontal="center" vertical="center" wrapText="1"/>
    </xf>
    <xf numFmtId="164" fontId="14" fillId="0" borderId="20" xfId="1" applyNumberFormat="1" applyFont="1" applyBorder="1" applyAlignment="1">
      <alignment horizontal="center" vertical="center" wrapText="1"/>
    </xf>
    <xf numFmtId="164" fontId="14" fillId="0" borderId="21" xfId="1" applyNumberFormat="1" applyFont="1" applyBorder="1" applyAlignment="1">
      <alignment horizontal="center" vertical="center" wrapText="1"/>
    </xf>
    <xf numFmtId="164" fontId="14" fillId="0" borderId="22"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3" fillId="0" borderId="5" xfId="0" applyFont="1" applyBorder="1" applyAlignment="1">
      <alignment horizont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8" fontId="3" fillId="0" borderId="2" xfId="0" applyNumberFormat="1" applyFont="1" applyBorder="1" applyAlignment="1">
      <alignment horizontal="left" vertical="top" wrapText="1"/>
    </xf>
    <xf numFmtId="8" fontId="3" fillId="0" borderId="3" xfId="0" applyNumberFormat="1" applyFont="1" applyBorder="1" applyAlignment="1">
      <alignment horizontal="left" vertical="top" wrapText="1"/>
    </xf>
    <xf numFmtId="8" fontId="3" fillId="0" borderId="4" xfId="0" applyNumberFormat="1" applyFont="1" applyBorder="1" applyAlignment="1">
      <alignment horizontal="left" vertical="top" wrapText="1"/>
    </xf>
    <xf numFmtId="8" fontId="3" fillId="0" borderId="6" xfId="0" applyNumberFormat="1" applyFont="1" applyBorder="1" applyAlignment="1">
      <alignment horizontal="left" vertical="top" wrapText="1"/>
    </xf>
    <xf numFmtId="8" fontId="3" fillId="0" borderId="0" xfId="0" applyNumberFormat="1" applyFont="1" applyAlignment="1">
      <alignment horizontal="left" vertical="top" wrapText="1"/>
    </xf>
    <xf numFmtId="8" fontId="3" fillId="0" borderId="7" xfId="0" applyNumberFormat="1" applyFont="1" applyBorder="1" applyAlignment="1">
      <alignment horizontal="left" vertical="top" wrapText="1"/>
    </xf>
    <xf numFmtId="8" fontId="3" fillId="0" borderId="14" xfId="0" applyNumberFormat="1" applyFont="1" applyBorder="1" applyAlignment="1">
      <alignment horizontal="left" vertical="top" wrapText="1"/>
    </xf>
    <xf numFmtId="8" fontId="3" fillId="0" borderId="24" xfId="0" applyNumberFormat="1" applyFont="1" applyBorder="1" applyAlignment="1">
      <alignment horizontal="left" vertical="top" wrapText="1"/>
    </xf>
    <xf numFmtId="8" fontId="3" fillId="0" borderId="15" xfId="0" applyNumberFormat="1" applyFont="1" applyBorder="1" applyAlignment="1">
      <alignment horizontal="left" vertical="top" wrapText="1"/>
    </xf>
    <xf numFmtId="0" fontId="7" fillId="0" borderId="5" xfId="0" applyFont="1" applyBorder="1" applyAlignment="1">
      <alignment horizontal="left"/>
    </xf>
    <xf numFmtId="0" fontId="8"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1" fillId="3" borderId="8" xfId="0" applyFont="1" applyFill="1" applyBorder="1" applyAlignment="1">
      <alignment horizontal="center"/>
    </xf>
    <xf numFmtId="0" fontId="11" fillId="3" borderId="9" xfId="0" applyFont="1" applyFill="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5" xfId="0" applyFont="1" applyBorder="1" applyAlignment="1">
      <alignment horizontal="center" wrapText="1"/>
    </xf>
    <xf numFmtId="0" fontId="11" fillId="3" borderId="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9" xfId="0" applyFont="1" applyFill="1" applyBorder="1" applyAlignment="1">
      <alignment horizontal="center" vertical="center"/>
    </xf>
    <xf numFmtId="164" fontId="7" fillId="5" borderId="42" xfId="1" applyNumberFormat="1" applyFont="1" applyFill="1" applyBorder="1" applyAlignment="1">
      <alignment horizontal="right" vertical="center"/>
    </xf>
    <xf numFmtId="0" fontId="12" fillId="0" borderId="38" xfId="0" applyFont="1" applyBorder="1" applyAlignment="1">
      <alignment horizontal="left" vertical="top" wrapText="1"/>
    </xf>
    <xf numFmtId="0" fontId="21" fillId="0" borderId="39" xfId="0" applyFont="1" applyBorder="1" applyAlignment="1">
      <alignment horizontal="left" vertical="top" wrapText="1"/>
    </xf>
    <xf numFmtId="164" fontId="14" fillId="0" borderId="12" xfId="1" applyNumberFormat="1" applyFont="1" applyBorder="1" applyAlignment="1">
      <alignment horizontal="center" vertical="center" wrapText="1"/>
    </xf>
    <xf numFmtId="164" fontId="14" fillId="0" borderId="13" xfId="1" applyNumberFormat="1" applyFont="1" applyBorder="1" applyAlignment="1">
      <alignment horizontal="center" vertical="center" wrapText="1"/>
    </xf>
    <xf numFmtId="164" fontId="14" fillId="0" borderId="16" xfId="1" applyNumberFormat="1" applyFont="1" applyBorder="1" applyAlignment="1">
      <alignment horizontal="center" vertical="center" wrapText="1"/>
    </xf>
    <xf numFmtId="164" fontId="14" fillId="0" borderId="17" xfId="1" applyNumberFormat="1" applyFont="1" applyBorder="1" applyAlignment="1">
      <alignment horizontal="center" vertical="center" wrapText="1"/>
    </xf>
    <xf numFmtId="0" fontId="11" fillId="3" borderId="36" xfId="0" applyFont="1" applyFill="1" applyBorder="1" applyAlignment="1">
      <alignment horizontal="center"/>
    </xf>
    <xf numFmtId="0" fontId="11" fillId="3" borderId="37" xfId="0" applyFont="1" applyFill="1" applyBorder="1" applyAlignment="1">
      <alignment horizontal="center"/>
    </xf>
    <xf numFmtId="0" fontId="12" fillId="0" borderId="38" xfId="0" applyFont="1" applyBorder="1" applyAlignment="1">
      <alignment horizontal="center" vertical="center" wrapText="1"/>
    </xf>
    <xf numFmtId="0" fontId="21" fillId="0" borderId="39" xfId="0" applyFont="1" applyBorder="1" applyAlignment="1">
      <alignment horizontal="center" vertical="center" wrapText="1"/>
    </xf>
    <xf numFmtId="9" fontId="18" fillId="0" borderId="0" xfId="2"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5540</xdr:colOff>
      <xdr:row>4</xdr:row>
      <xdr:rowOff>30480</xdr:rowOff>
    </xdr:from>
    <xdr:to>
      <xdr:col>5</xdr:col>
      <xdr:colOff>1532963</xdr:colOff>
      <xdr:row>9</xdr:row>
      <xdr:rowOff>125506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4140" y="1249680"/>
          <a:ext cx="7832973" cy="1076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baseline="0">
              <a:solidFill>
                <a:schemeClr val="dk1"/>
              </a:solidFill>
              <a:effectLst/>
              <a:latin typeface="Arial" panose="020B0604020202020204" pitchFamily="34" charset="0"/>
              <a:ea typeface="+mn-ea"/>
              <a:cs typeface="Arial" panose="020B0604020202020204" pitchFamily="34" charset="0"/>
            </a:rPr>
            <a:t>Instructions: </a:t>
          </a:r>
          <a:r>
            <a:rPr lang="en-GB" sz="1200" b="0" baseline="0">
              <a:solidFill>
                <a:schemeClr val="dk1"/>
              </a:solidFill>
              <a:effectLst/>
              <a:latin typeface="Arial" panose="020B0604020202020204" pitchFamily="34" charset="0"/>
              <a:ea typeface="+mn-ea"/>
              <a:cs typeface="Arial" panose="020B0604020202020204" pitchFamily="34" charset="0"/>
            </a:rPr>
            <a:t>For superannuation life cover, simply insert gross sum insured amount along with other relevant client and super fund data in the yellow cells to determine net lump sum death benefit payable to a </a:t>
          </a:r>
          <a:r>
            <a:rPr lang="en-GB" sz="1200" b="1" baseline="0">
              <a:solidFill>
                <a:srgbClr val="D31145"/>
              </a:solidFill>
              <a:effectLst/>
              <a:latin typeface="Arial" panose="020B0604020202020204" pitchFamily="34" charset="0"/>
              <a:ea typeface="+mn-ea"/>
              <a:cs typeface="Arial" panose="020B0604020202020204" pitchFamily="34" charset="0"/>
            </a:rPr>
            <a:t>NON-TAX DEPENDANT</a:t>
          </a:r>
          <a:r>
            <a:rPr lang="en-GB" sz="1200" b="0" baseline="0">
              <a:solidFill>
                <a:schemeClr val="dk1"/>
              </a:solidFill>
              <a:effectLst/>
              <a:latin typeface="Arial" panose="020B0604020202020204" pitchFamily="34" charset="0"/>
              <a:ea typeface="+mn-ea"/>
              <a:cs typeface="Arial" panose="020B0604020202020204" pitchFamily="34" charset="0"/>
            </a:rPr>
            <a:t> beneficiary</a:t>
          </a:r>
          <a:r>
            <a:rPr lang="en-GB" sz="1200" b="1" baseline="0">
              <a:solidFill>
                <a:schemeClr val="dk1"/>
              </a:solidFill>
              <a:effectLst/>
              <a:latin typeface="Arial" panose="020B0604020202020204" pitchFamily="34" charset="0"/>
              <a:ea typeface="+mn-ea"/>
              <a:cs typeface="Arial" panose="020B0604020202020204" pitchFamily="34" charset="0"/>
            </a:rPr>
            <a:t>.</a:t>
          </a:r>
        </a:p>
        <a:p>
          <a:pPr marL="0" indent="0"/>
          <a:endParaRPr lang="en-GB" sz="1200" b="1" baseline="0">
            <a:solidFill>
              <a:schemeClr val="dk1"/>
            </a:solidFill>
            <a:effectLst/>
            <a:latin typeface="Arial" panose="020B0604020202020204" pitchFamily="34" charset="0"/>
            <a:ea typeface="+mn-ea"/>
            <a:cs typeface="Arial" panose="020B0604020202020204" pitchFamily="34" charset="0"/>
          </a:endParaRPr>
        </a:p>
        <a:p>
          <a:pPr marL="0" indent="0"/>
          <a:r>
            <a:rPr lang="en-GB" sz="1200" b="1" baseline="0">
              <a:solidFill>
                <a:schemeClr val="dk1"/>
              </a:solidFill>
              <a:effectLst/>
              <a:latin typeface="Arial" panose="020B0604020202020204" pitchFamily="34" charset="0"/>
              <a:ea typeface="+mn-ea"/>
              <a:cs typeface="Arial" panose="020B0604020202020204" pitchFamily="34" charset="0"/>
            </a:rPr>
            <a:t>TIP</a:t>
          </a:r>
          <a:r>
            <a:rPr lang="en-GB" sz="1200" b="0" baseline="0">
              <a:solidFill>
                <a:schemeClr val="dk1"/>
              </a:solidFill>
              <a:effectLst/>
              <a:latin typeface="Arial" panose="020B0604020202020204" pitchFamily="34" charset="0"/>
              <a:ea typeface="+mn-ea"/>
              <a:cs typeface="Arial" panose="020B0604020202020204" pitchFamily="34" charset="0"/>
            </a:rPr>
            <a:t>: Vary the gross sum insured amount until the desired net benefit (red cell) is attained</a:t>
          </a:r>
        </a:p>
      </xdr:txBody>
    </xdr:sp>
    <xdr:clientData/>
  </xdr:twoCellAnchor>
  <xdr:twoCellAnchor>
    <xdr:from>
      <xdr:col>6</xdr:col>
      <xdr:colOff>414067</xdr:colOff>
      <xdr:row>4</xdr:row>
      <xdr:rowOff>17930</xdr:rowOff>
    </xdr:from>
    <xdr:to>
      <xdr:col>9</xdr:col>
      <xdr:colOff>552449</xdr:colOff>
      <xdr:row>9</xdr:row>
      <xdr:rowOff>143435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481742" y="1237130"/>
          <a:ext cx="2643457" cy="1106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Version 7.2</a:t>
          </a:r>
        </a:p>
        <a:p>
          <a:r>
            <a:rPr lang="en-GB" sz="1100">
              <a:solidFill>
                <a:schemeClr val="dk1"/>
              </a:solidFill>
              <a:effectLst/>
              <a:latin typeface="Arial" panose="020B0604020202020204" pitchFamily="34" charset="0"/>
              <a:ea typeface="+mn-ea"/>
              <a:cs typeface="Arial" panose="020B0604020202020204" pitchFamily="34" charset="0"/>
            </a:rPr>
            <a:t>Updated June</a:t>
          </a:r>
          <a:r>
            <a:rPr lang="en-GB" sz="1100" baseline="0">
              <a:solidFill>
                <a:schemeClr val="dk1"/>
              </a:solidFill>
              <a:effectLst/>
              <a:latin typeface="Arial" panose="020B0604020202020204" pitchFamily="34" charset="0"/>
              <a:ea typeface="+mn-ea"/>
              <a:cs typeface="Arial" panose="020B0604020202020204" pitchFamily="34" charset="0"/>
            </a:rPr>
            <a:t> 2024</a:t>
          </a:r>
          <a:r>
            <a:rPr lang="en-GB" sz="1100">
              <a:solidFill>
                <a:schemeClr val="dk1"/>
              </a:solidFill>
              <a:effectLst/>
              <a:latin typeface="Arial" panose="020B0604020202020204" pitchFamily="34" charset="0"/>
              <a:ea typeface="+mn-ea"/>
              <a:cs typeface="Arial" panose="020B0604020202020204" pitchFamily="34" charset="0"/>
            </a:rPr>
            <a:t> for 2024/25 financial year.</a:t>
          </a:r>
        </a:p>
        <a:p>
          <a:endParaRPr lang="en-GB">
            <a:effectLst/>
            <a:latin typeface="Arial" panose="020B0604020202020204" pitchFamily="34" charset="0"/>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Should you require assistance with this calculator email </a:t>
          </a:r>
          <a:r>
            <a:rPr lang="en-GB" sz="1100" u="sng" baseline="0">
              <a:solidFill>
                <a:schemeClr val="dk1"/>
              </a:solidFill>
              <a:effectLst/>
              <a:latin typeface="Arial" panose="020B0604020202020204" pitchFamily="34" charset="0"/>
              <a:ea typeface="+mn-ea"/>
              <a:cs typeface="Arial" panose="020B0604020202020204" pitchFamily="34" charset="0"/>
            </a:rPr>
            <a:t>tece@aia.com</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a:effectLst/>
            <a:latin typeface="Arial" panose="020B0604020202020204" pitchFamily="34" charset="0"/>
            <a:cs typeface="Arial" panose="020B0604020202020204" pitchFamily="34" charset="0"/>
          </a:endParaRPr>
        </a:p>
      </xdr:txBody>
    </xdr:sp>
    <xdr:clientData/>
  </xdr:twoCellAnchor>
  <xdr:twoCellAnchor>
    <xdr:from>
      <xdr:col>0</xdr:col>
      <xdr:colOff>182880</xdr:colOff>
      <xdr:row>37</xdr:row>
      <xdr:rowOff>114300</xdr:rowOff>
    </xdr:from>
    <xdr:to>
      <xdr:col>9</xdr:col>
      <xdr:colOff>552450</xdr:colOff>
      <xdr:row>53</xdr:row>
      <xdr:rowOff>68580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82880" y="7000875"/>
          <a:ext cx="10942320" cy="2849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Arial" panose="020B0604020202020204" pitchFamily="34" charset="0"/>
              <a:cs typeface="Arial" panose="020B0604020202020204" pitchFamily="34" charset="0"/>
            </a:rPr>
            <a:t>Disclaimer:</a:t>
          </a:r>
        </a:p>
        <a:p>
          <a:r>
            <a:rPr lang="en-AU" sz="800" i="1">
              <a:solidFill>
                <a:schemeClr val="dk1"/>
              </a:solidFill>
              <a:effectLst/>
              <a:latin typeface="Arial" panose="020B0604020202020204" pitchFamily="34" charset="0"/>
              <a:ea typeface="+mn-ea"/>
              <a:cs typeface="Arial" panose="020B0604020202020204" pitchFamily="34" charset="0"/>
            </a:rPr>
            <a:t>This calculator is designed to be used by financial advisers and is not for wider distribution. Advisers should exercise their own professional judgement in determining whether this calculator and its output is appropriate for use in their business and with their clients. Advisers remain responsible for determining and adhering to their own obligations, including preparing and giving their clients information and advice in accordance with applicable laws and their licensee’s requirements.</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This calculator is only intended for illustrative purposes only and does not constitute an offer of insurance. To apply for cover, a person needs to submit a fully completed application form and provide any other information that AIA Australia requires. This calculator does not constitute a recommendation or statement of opinion about insurance and is not intended to influence a person to acquire any particular insurance or other financial product. </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To the maximum extent permitted by law, AIA Australia takes no responsibility for reliance by any person on the information in or relating to this document (including the calculator). This information is general information only and does not take into account factors like the objectives, financial situations or needs of any individual and is not intended to be financial, legal, tax, accounting or other advice. Before acting on the information, you should consider the appropriateness of this information having regard to such factors and the relevant Product Disclosure Statement (available at aia.com.au).  No particular impact on you resulting from the use of this calculator is guaranteed. </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It cannot, and does not try to predict actual insurance benefits as these are subject to the policy features selected by the customer, the operation of policy terms and conditions (including permissible changes to those terms and conditions) as well as changes to the customer’s circumstances, investment earnings, tax, inflation and applicable law..</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 </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Tax considerations have not been taken into account in this calculation. Please seek independent tax advice.</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Any assessment of income needs will be expressed in gross, before tax terms.</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Any illustration is based on the present life expectancy rates and that life expectancy will alter in the future – we do not plan to use life expectancy in our tool.</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Copyright © 2024 AIA Australia Limited (ABN 79 004 837 861 AFSL 230043). All rights reserved.</a:t>
          </a:r>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latin typeface="Arial" panose="020B0604020202020204" pitchFamily="34" charset="0"/>
            <a:cs typeface="Arial" panose="020B0604020202020204" pitchFamily="34" charset="0"/>
          </a:endParaRPr>
        </a:p>
        <a:p>
          <a:r>
            <a:rPr lang="en-GB" sz="800" b="1">
              <a:solidFill>
                <a:schemeClr val="dk1"/>
              </a:solidFill>
              <a:effectLst/>
              <a:latin typeface="Arial" panose="020B0604020202020204" pitchFamily="34" charset="0"/>
              <a:ea typeface="+mn-ea"/>
              <a:cs typeface="Arial" panose="020B0604020202020204" pitchFamily="34" charset="0"/>
            </a:rPr>
            <a:t>Assumptions/notes</a:t>
          </a:r>
          <a:r>
            <a:rPr lang="en-GB" sz="800" b="1" baseline="0">
              <a:solidFill>
                <a:schemeClr val="dk1"/>
              </a:solidFill>
              <a:effectLst/>
              <a:latin typeface="Arial" panose="020B0604020202020204" pitchFamily="34" charset="0"/>
              <a:ea typeface="+mn-ea"/>
              <a:cs typeface="Arial" panose="020B0604020202020204" pitchFamily="34" charset="0"/>
            </a:rPr>
            <a:t> </a:t>
          </a:r>
          <a:r>
            <a:rPr lang="en-AU" sz="800" b="1" baseline="0">
              <a:solidFill>
                <a:schemeClr val="dk1"/>
              </a:solidFill>
              <a:effectLst/>
              <a:latin typeface="Arial" panose="020B0604020202020204" pitchFamily="34" charset="0"/>
              <a:ea typeface="+mn-ea"/>
              <a:cs typeface="Arial" panose="020B0604020202020204" pitchFamily="34" charset="0"/>
            </a:rPr>
            <a:t> - Super Life and TPD Insurance Tax Calculators, Super Life Cover.</a:t>
          </a:r>
          <a:endParaRPr lang="en-AU" sz="800">
            <a:effectLst/>
            <a:latin typeface="Arial" panose="020B0604020202020204" pitchFamily="34" charset="0"/>
            <a:cs typeface="Arial" panose="020B0604020202020204" pitchFamily="34" charset="0"/>
          </a:endParaRPr>
        </a:p>
        <a:p>
          <a:pPr eaLnBrk="1" fontAlgn="auto" latinLnBrk="0" hangingPunct="1"/>
          <a:r>
            <a:rPr lang="en-AU" sz="800" b="0" baseline="0">
              <a:solidFill>
                <a:schemeClr val="dk1"/>
              </a:solidFill>
              <a:effectLst/>
              <a:latin typeface="Arial" panose="020B0604020202020204" pitchFamily="34" charset="0"/>
              <a:ea typeface="+mn-ea"/>
              <a:cs typeface="Arial" panose="020B0604020202020204" pitchFamily="34" charset="0"/>
            </a:rPr>
            <a:t>Use of this calculator is to determine the tax payable upon receipt of a superannuation lump sum benefit when paid to non-tax dependant and do not meet the definitions under s302-195 ITAA 1997.</a:t>
          </a:r>
        </a:p>
        <a:p>
          <a:pPr eaLnBrk="1" fontAlgn="auto" latinLnBrk="0" hangingPunct="1"/>
          <a:r>
            <a:rPr lang="en-AU" sz="800" b="0" baseline="0">
              <a:solidFill>
                <a:schemeClr val="dk1"/>
              </a:solidFill>
              <a:effectLst/>
              <a:latin typeface="Arial" panose="020B0604020202020204" pitchFamily="34" charset="0"/>
              <a:ea typeface="+mn-ea"/>
              <a:cs typeface="Arial" panose="020B0604020202020204" pitchFamily="34" charset="0"/>
            </a:rPr>
            <a:t>We are using the ATO approach of not double counting denominator service period amounts as per their statement saying “days that are included in both ‘service days’ and ‘days to retirement’ are to be counted only once: </a:t>
          </a:r>
        </a:p>
        <a:p>
          <a:pPr eaLnBrk="1" fontAlgn="auto" latinLnBrk="0" hangingPunct="1"/>
          <a:r>
            <a:rPr lang="en-AU" sz="800" b="1" baseline="0">
              <a:solidFill>
                <a:schemeClr val="dk1"/>
              </a:solidFill>
              <a:effectLst/>
              <a:latin typeface="Arial" panose="020B0604020202020204" pitchFamily="34" charset="0"/>
              <a:ea typeface="+mn-ea"/>
              <a:cs typeface="Arial" panose="020B0604020202020204" pitchFamily="34" charset="0"/>
            </a:rPr>
            <a:t>https://www.ato.gov.au/Super/APRA-regulated-funds/Paying-benefits/Calculating-components-of-a-super-benefit/</a:t>
          </a:r>
        </a:p>
        <a:p>
          <a:pPr marL="0" marR="0" lvl="0" indent="0" defTabSz="914400" eaLnBrk="1" fontAlgn="auto" latinLnBrk="0" hangingPunct="1">
            <a:lnSpc>
              <a:spcPct val="100000"/>
            </a:lnSpc>
            <a:spcBef>
              <a:spcPts val="0"/>
            </a:spcBef>
            <a:spcAft>
              <a:spcPts val="0"/>
            </a:spcAft>
            <a:buClrTx/>
            <a:buSzTx/>
            <a:buFontTx/>
            <a:buNone/>
            <a:tabLst/>
            <a:defRPr/>
          </a:pPr>
          <a:r>
            <a:rPr lang="en-GB" sz="800">
              <a:solidFill>
                <a:schemeClr val="dk1"/>
              </a:solidFill>
              <a:effectLst/>
              <a:latin typeface="Arial" panose="020B0604020202020204" pitchFamily="34" charset="0"/>
              <a:ea typeface="+mn-ea"/>
              <a:cs typeface="Arial" panose="020B0604020202020204" pitchFamily="34" charset="0"/>
            </a:rPr>
            <a:t>Super fund trustee that owns the life insurance policy on behalf of life insured has been claiming the premiums as a fund tax deduction.</a:t>
          </a:r>
        </a:p>
        <a:p>
          <a:pPr marL="0" marR="0" lvl="0" indent="0" defTabSz="914400" eaLnBrk="1" fontAlgn="auto" latinLnBrk="0" hangingPunct="1">
            <a:lnSpc>
              <a:spcPct val="100000"/>
            </a:lnSpc>
            <a:spcBef>
              <a:spcPts val="0"/>
            </a:spcBef>
            <a:spcAft>
              <a:spcPts val="0"/>
            </a:spcAft>
            <a:buClrTx/>
            <a:buSzTx/>
            <a:buFontTx/>
            <a:buNone/>
            <a:tabLst/>
            <a:defRPr/>
          </a:pPr>
          <a:r>
            <a:rPr lang="en-AU" sz="800">
              <a:solidFill>
                <a:schemeClr val="dk1"/>
              </a:solidFill>
              <a:effectLst/>
              <a:latin typeface="Arial" panose="020B0604020202020204" pitchFamily="34" charset="0"/>
              <a:ea typeface="+mn-ea"/>
              <a:cs typeface="Arial" panose="020B0604020202020204" pitchFamily="34" charset="0"/>
            </a:rPr>
            <a:t>Notwithstanding the specified date of payment, the current tax rates and thresholds for 2024/25 have been applied.</a:t>
          </a:r>
        </a:p>
        <a:p>
          <a:pPr eaLnBrk="1" fontAlgn="auto" latinLnBrk="0" hangingPunct="1"/>
          <a:endParaRPr lang="en-GB" sz="8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GB" sz="800">
            <a:solidFill>
              <a:schemeClr val="dk1"/>
            </a:solidFill>
            <a:effectLst/>
            <a:latin typeface="Arial" panose="020B0604020202020204" pitchFamily="34" charset="0"/>
            <a:ea typeface="+mn-ea"/>
            <a:cs typeface="Arial" panose="020B0604020202020204" pitchFamily="34" charset="0"/>
          </a:endParaRPr>
        </a:p>
        <a:p>
          <a:endParaRPr lang="en-GB" sz="800">
            <a:solidFill>
              <a:schemeClr val="dk1"/>
            </a:solidFill>
            <a:effectLst/>
            <a:latin typeface="Arial" panose="020B0604020202020204" pitchFamily="34" charset="0"/>
            <a:ea typeface="+mn-ea"/>
            <a:cs typeface="Arial" panose="020B0604020202020204" pitchFamily="34" charset="0"/>
          </a:endParaRPr>
        </a:p>
        <a:p>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xdr:txBody>
    </xdr:sp>
    <xdr:clientData/>
  </xdr:twoCellAnchor>
  <xdr:twoCellAnchor>
    <xdr:from>
      <xdr:col>1</xdr:col>
      <xdr:colOff>123825</xdr:colOff>
      <xdr:row>0</xdr:row>
      <xdr:rowOff>152400</xdr:rowOff>
    </xdr:from>
    <xdr:to>
      <xdr:col>2</xdr:col>
      <xdr:colOff>38100</xdr:colOff>
      <xdr:row>3</xdr:row>
      <xdr:rowOff>56405</xdr:rowOff>
    </xdr:to>
    <xdr:pic>
      <xdr:nvPicPr>
        <xdr:cNvPr id="5" name="Picture 4"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52400"/>
          <a:ext cx="2295525" cy="818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419100</xdr:colOff>
          <xdr:row>10</xdr:row>
          <xdr:rowOff>167640</xdr:rowOff>
        </xdr:from>
        <xdr:to>
          <xdr:col>9</xdr:col>
          <xdr:colOff>563880</xdr:colOff>
          <xdr:row>29</xdr:row>
          <xdr:rowOff>30480</xdr:rowOff>
        </xdr:to>
        <xdr:sp macro="" textlink="">
          <xdr:nvSpPr>
            <xdr:cNvPr id="1028" name="Text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19051</xdr:colOff>
      <xdr:row>4</xdr:row>
      <xdr:rowOff>22860</xdr:rowOff>
    </xdr:from>
    <xdr:to>
      <xdr:col>4</xdr:col>
      <xdr:colOff>1578429</xdr:colOff>
      <xdr:row>9</xdr:row>
      <xdr:rowOff>53339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651" y="1042035"/>
          <a:ext cx="6131378" cy="1011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solidFill>
                <a:schemeClr val="dk1"/>
              </a:solidFill>
              <a:effectLst/>
              <a:latin typeface="Arial" panose="020B0604020202020204" pitchFamily="34" charset="0"/>
              <a:ea typeface="+mn-ea"/>
              <a:cs typeface="Arial" panose="020B0604020202020204" pitchFamily="34" charset="0"/>
            </a:rPr>
            <a:t>Instructions</a:t>
          </a:r>
          <a:r>
            <a:rPr lang="en-GB" sz="1200" b="0" baseline="0">
              <a:solidFill>
                <a:schemeClr val="dk1"/>
              </a:solidFill>
              <a:effectLst/>
              <a:latin typeface="Arial" panose="020B0604020202020204" pitchFamily="34" charset="0"/>
              <a:ea typeface="+mn-ea"/>
              <a:cs typeface="Arial" panose="020B0604020202020204" pitchFamily="34" charset="0"/>
            </a:rPr>
            <a:t>: For superannuation TPD cover, simply insert the gross sum insured amount along with other relevant client and super fund data in the yellow cells to determine the tax payable on receipt of a super disability lump sum.</a:t>
          </a:r>
        </a:p>
        <a:p>
          <a:endParaRPr lang="en-GB" sz="1200" b="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TIP: </a:t>
          </a:r>
          <a:r>
            <a:rPr lang="en-GB" sz="1200" b="0">
              <a:solidFill>
                <a:schemeClr val="dk1"/>
              </a:solidFill>
              <a:effectLst/>
              <a:latin typeface="Arial" panose="020B0604020202020204" pitchFamily="34" charset="0"/>
              <a:ea typeface="+mn-ea"/>
              <a:cs typeface="Arial" panose="020B0604020202020204" pitchFamily="34" charset="0"/>
            </a:rPr>
            <a:t>Vary </a:t>
          </a:r>
          <a:r>
            <a:rPr lang="en-GB" sz="1200" b="0" baseline="0">
              <a:solidFill>
                <a:schemeClr val="dk1"/>
              </a:solidFill>
              <a:effectLst/>
              <a:latin typeface="Arial" panose="020B0604020202020204" pitchFamily="34" charset="0"/>
              <a:ea typeface="+mn-ea"/>
              <a:cs typeface="Arial" panose="020B0604020202020204" pitchFamily="34" charset="0"/>
            </a:rPr>
            <a:t>the gross sum insured amount until the desired net benefit (red cell) is attained.</a:t>
          </a:r>
          <a:endParaRPr lang="en-GB" sz="1200" b="0">
            <a:effectLst/>
            <a:latin typeface="Arial" panose="020B0604020202020204" pitchFamily="34" charset="0"/>
            <a:cs typeface="Arial" panose="020B0604020202020204" pitchFamily="34" charset="0"/>
          </a:endParaRPr>
        </a:p>
        <a:p>
          <a:endParaRPr lang="en-GB" sz="1200" b="0" baseline="0">
            <a:latin typeface="Arial" panose="020B0604020202020204" pitchFamily="34" charset="0"/>
            <a:cs typeface="Arial" panose="020B0604020202020204" pitchFamily="34" charset="0"/>
          </a:endParaRPr>
        </a:p>
      </xdr:txBody>
    </xdr:sp>
    <xdr:clientData/>
  </xdr:twoCellAnchor>
  <xdr:twoCellAnchor>
    <xdr:from>
      <xdr:col>4</xdr:col>
      <xdr:colOff>1762125</xdr:colOff>
      <xdr:row>4</xdr:row>
      <xdr:rowOff>26455</xdr:rowOff>
    </xdr:from>
    <xdr:to>
      <xdr:col>6</xdr:col>
      <xdr:colOff>880</xdr:colOff>
      <xdr:row>9</xdr:row>
      <xdr:rowOff>55708</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562725" y="1045630"/>
          <a:ext cx="2372605" cy="1010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Version </a:t>
          </a:r>
          <a:r>
            <a:rPr lang="en-US" sz="1100">
              <a:solidFill>
                <a:schemeClr val="dk1"/>
              </a:solidFill>
              <a:effectLst/>
              <a:latin typeface="Arial" panose="020B0604020202020204" pitchFamily="34" charset="0"/>
              <a:ea typeface="+mn-ea"/>
              <a:cs typeface="Arial" panose="020B0604020202020204" pitchFamily="34" charset="0"/>
            </a:rPr>
            <a:t>7.2</a:t>
          </a:r>
          <a:endParaRPr lang="en-AU">
            <a:effectLst/>
            <a:latin typeface="Arial" panose="020B0604020202020204" pitchFamily="34" charset="0"/>
            <a:cs typeface="Arial" panose="020B0604020202020204" pitchFamily="34" charset="0"/>
          </a:endParaRPr>
        </a:p>
        <a:p>
          <a:pPr eaLnBrk="1" fontAlgn="auto" latinLnBrk="0" hangingPunct="1"/>
          <a:r>
            <a:rPr lang="en-GB" sz="1100">
              <a:solidFill>
                <a:schemeClr val="dk1"/>
              </a:solidFill>
              <a:effectLst/>
              <a:latin typeface="Arial" panose="020B0604020202020204" pitchFamily="34" charset="0"/>
              <a:ea typeface="+mn-ea"/>
              <a:cs typeface="Arial" panose="020B0604020202020204" pitchFamily="34" charset="0"/>
            </a:rPr>
            <a:t>Updated June</a:t>
          </a:r>
          <a:r>
            <a:rPr lang="en-GB" sz="1100" baseline="0">
              <a:solidFill>
                <a:schemeClr val="dk1"/>
              </a:solidFill>
              <a:effectLst/>
              <a:latin typeface="Arial" panose="020B0604020202020204" pitchFamily="34" charset="0"/>
              <a:ea typeface="+mn-ea"/>
              <a:cs typeface="Arial" panose="020B0604020202020204" pitchFamily="34" charset="0"/>
            </a:rPr>
            <a:t> 2024 </a:t>
          </a:r>
          <a:r>
            <a:rPr lang="en-GB" sz="1100">
              <a:solidFill>
                <a:schemeClr val="dk1"/>
              </a:solidFill>
              <a:effectLst/>
              <a:latin typeface="Arial" panose="020B0604020202020204" pitchFamily="34" charset="0"/>
              <a:ea typeface="+mn-ea"/>
              <a:cs typeface="Arial" panose="020B0604020202020204" pitchFamily="34" charset="0"/>
            </a:rPr>
            <a:t>for 2024/25 financial year.</a:t>
          </a:r>
          <a:endParaRPr lang="en-AU">
            <a:effectLst/>
            <a:latin typeface="Arial" panose="020B0604020202020204" pitchFamily="34" charset="0"/>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Should you require assistance with this calculator email </a:t>
          </a:r>
          <a:r>
            <a:rPr lang="en-GB" sz="1100" u="sng" baseline="0">
              <a:solidFill>
                <a:schemeClr val="dk1"/>
              </a:solidFill>
              <a:effectLst/>
              <a:latin typeface="Arial" panose="020B0604020202020204" pitchFamily="34" charset="0"/>
              <a:ea typeface="+mn-ea"/>
              <a:cs typeface="Arial" panose="020B0604020202020204" pitchFamily="34" charset="0"/>
            </a:rPr>
            <a:t>tece@aia.com</a:t>
          </a:r>
          <a:r>
            <a:rPr lang="en-GB" sz="1100" baseline="0">
              <a:solidFill>
                <a:schemeClr val="dk1"/>
              </a:solidFill>
              <a:effectLst/>
              <a:latin typeface="Arial" panose="020B0604020202020204" pitchFamily="34" charset="0"/>
              <a:ea typeface="+mn-ea"/>
              <a:cs typeface="Arial" panose="020B0604020202020204" pitchFamily="34" charset="0"/>
            </a:rPr>
            <a:t> </a:t>
          </a:r>
          <a:endParaRPr lang="en-AU">
            <a:effectLst/>
            <a:latin typeface="Arial" panose="020B0604020202020204" pitchFamily="34" charset="0"/>
            <a:cs typeface="Arial" panose="020B0604020202020204" pitchFamily="34" charset="0"/>
          </a:endParaRPr>
        </a:p>
      </xdr:txBody>
    </xdr:sp>
    <xdr:clientData/>
  </xdr:twoCellAnchor>
  <xdr:twoCellAnchor>
    <xdr:from>
      <xdr:col>1</xdr:col>
      <xdr:colOff>745</xdr:colOff>
      <xdr:row>37</xdr:row>
      <xdr:rowOff>143435</xdr:rowOff>
    </xdr:from>
    <xdr:to>
      <xdr:col>6</xdr:col>
      <xdr:colOff>0</xdr:colOff>
      <xdr:row>60</xdr:row>
      <xdr:rowOff>65315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29345" y="7820585"/>
          <a:ext cx="8705105" cy="4084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Arial" panose="020B0604020202020204" pitchFamily="34" charset="0"/>
              <a:cs typeface="Arial" panose="020B0604020202020204" pitchFamily="34" charset="0"/>
            </a:rPr>
            <a:t>Disclaimer:</a:t>
          </a:r>
        </a:p>
        <a:p>
          <a:r>
            <a:rPr lang="en-AU" sz="800" i="1">
              <a:solidFill>
                <a:schemeClr val="dk1"/>
              </a:solidFill>
              <a:effectLst/>
              <a:latin typeface="Arial" panose="020B0604020202020204" pitchFamily="34" charset="0"/>
              <a:ea typeface="+mn-ea"/>
              <a:cs typeface="Arial" panose="020B0604020202020204" pitchFamily="34" charset="0"/>
            </a:rPr>
            <a:t>This calculator is designed to be used by financial advisers and is not for wider distribution. Advisers should exercise their own professional judgement in determining whether this calculator and its output is appropriate for use in their business and with their clients. Advisers remain responsible for determining and adhering to their own obligations, including preparing and giving their clients information and advice in accordance with applicable laws and their licensee’s requirements.</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This calculator is only intended for illustrative purposes only and does not constitute an offer of insurance. To apply for cover, a person needs to submit a fully completed application form and provide any other information that AIA Australia requires. This calculator does not constitute a recommendation or statement of opinion about insurance and is not intended to influence a person to acquire any particular insurance or other financial product. </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To the maximum extent permitted by law, AIA Australia takes no responsibility for reliance by any person on the information in or relating to this document (including the calculator). This information is general information only and does not take into account factors like the objectives, financial situations or needs of any individual and is not intended to be financial, legal, tax, accounting or other advice. Before acting on the information, you should consider the appropriateness of this information having regard to such factors and the relevant Product Disclosure Statement (available at aia.com.au).  No particular impact on you resulting from the use of this calculator is guaranteed. </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It cannot, and does not try to predict actual insurance benefits as these are subject to the policy features selected by the customer, the operation of policy terms and conditions (including permissible changes to those terms and conditions) as well as changes to the customer’s circumstances, investment earnings, tax, inflation and applicable law..</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 </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Tax considerations have not been taken into account in this calculation. Please seek independent tax advice.</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Any assessment of income needs will be expressed in gross, before tax terms.</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Any illustration is based on the present life expectancy rates and that life expectancy will alter in the future – we do not plan to use life expectancy in our tool.</a:t>
          </a:r>
          <a:endParaRPr lang="en-AU" sz="800">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Copyright © 2024 AIA Australia Limited (ABN 79 004 837 861 AFSL 230043). All rights reserved.</a:t>
          </a:r>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latin typeface="Arial" panose="020B0604020202020204" pitchFamily="34" charset="0"/>
            <a:cs typeface="Arial" panose="020B0604020202020204" pitchFamily="34" charset="0"/>
          </a:endParaRPr>
        </a:p>
        <a:p>
          <a:r>
            <a:rPr lang="en-GB" sz="800" b="1">
              <a:solidFill>
                <a:schemeClr val="dk1"/>
              </a:solidFill>
              <a:effectLst/>
              <a:latin typeface="Arial" panose="020B0604020202020204" pitchFamily="34" charset="0"/>
              <a:ea typeface="+mn-ea"/>
              <a:cs typeface="Arial" panose="020B0604020202020204" pitchFamily="34" charset="0"/>
            </a:rPr>
            <a:t>Assumptions/notes</a:t>
          </a:r>
          <a:r>
            <a:rPr lang="en-GB" sz="800" b="1" baseline="0">
              <a:solidFill>
                <a:schemeClr val="dk1"/>
              </a:solidFill>
              <a:effectLst/>
              <a:latin typeface="Arial" panose="020B0604020202020204" pitchFamily="34" charset="0"/>
              <a:ea typeface="+mn-ea"/>
              <a:cs typeface="Arial" panose="020B0604020202020204" pitchFamily="34" charset="0"/>
            </a:rPr>
            <a:t> </a:t>
          </a:r>
          <a:r>
            <a:rPr lang="en-AU" sz="800" b="1" baseline="0">
              <a:solidFill>
                <a:schemeClr val="dk1"/>
              </a:solidFill>
              <a:effectLst/>
              <a:latin typeface="Arial" panose="020B0604020202020204" pitchFamily="34" charset="0"/>
              <a:ea typeface="+mn-ea"/>
              <a:cs typeface="Arial" panose="020B0604020202020204" pitchFamily="34" charset="0"/>
            </a:rPr>
            <a:t> - Super Life and TPD Insurance Tax Calculators, TPD Cover.</a:t>
          </a:r>
          <a:endParaRPr lang="en-AU" sz="800">
            <a:effectLst/>
            <a:latin typeface="Arial" panose="020B0604020202020204" pitchFamily="34" charset="0"/>
            <a:cs typeface="Arial" panose="020B0604020202020204" pitchFamily="34" charset="0"/>
          </a:endParaRPr>
        </a:p>
        <a:p>
          <a:pPr eaLnBrk="1" fontAlgn="auto" latinLnBrk="0" hangingPunct="1"/>
          <a:r>
            <a:rPr lang="en-AU" sz="800" b="0" baseline="0">
              <a:solidFill>
                <a:schemeClr val="dk1"/>
              </a:solidFill>
              <a:effectLst/>
              <a:latin typeface="Arial" panose="020B0604020202020204" pitchFamily="34" charset="0"/>
              <a:ea typeface="+mn-ea"/>
              <a:cs typeface="Arial" panose="020B0604020202020204" pitchFamily="34" charset="0"/>
            </a:rPr>
            <a:t>Use of this calculator to determine the tax payable upon receipt of a superannuation lump sum benefit (irrespective of whether the benefit comprises of TPD insurance proceeds) on the grounds of permanent incapacity.</a:t>
          </a:r>
        </a:p>
        <a:p>
          <a:pPr eaLnBrk="1" fontAlgn="auto" latinLnBrk="0" hangingPunct="1"/>
          <a:r>
            <a:rPr lang="en-AU" sz="800" b="0" baseline="0">
              <a:solidFill>
                <a:schemeClr val="dk1"/>
              </a:solidFill>
              <a:effectLst/>
              <a:latin typeface="Arial" panose="020B0604020202020204" pitchFamily="34" charset="0"/>
              <a:ea typeface="+mn-ea"/>
              <a:cs typeface="Arial" panose="020B0604020202020204" pitchFamily="34" charset="0"/>
            </a:rPr>
            <a:t>Life insured meets the definition of 'permanent incapacity' under super law, which thereby converts total super balance to unrestricted non-preserved.</a:t>
          </a:r>
        </a:p>
        <a:p>
          <a:pPr marL="0" marR="0" indent="0" defTabSz="914400" eaLnBrk="1" fontAlgn="auto" latinLnBrk="0" hangingPunct="1">
            <a:lnSpc>
              <a:spcPct val="100000"/>
            </a:lnSpc>
            <a:spcBef>
              <a:spcPts val="0"/>
            </a:spcBef>
            <a:spcAft>
              <a:spcPts val="0"/>
            </a:spcAft>
            <a:buClrTx/>
            <a:buSzTx/>
            <a:buFontTx/>
            <a:buNone/>
            <a:tabLst/>
            <a:defRPr/>
          </a:pPr>
          <a:r>
            <a:rPr lang="en-AU" sz="800" b="0" baseline="0">
              <a:solidFill>
                <a:schemeClr val="dk1"/>
              </a:solidFill>
              <a:effectLst/>
              <a:latin typeface="Arial" panose="020B0604020202020204" pitchFamily="34" charset="0"/>
              <a:ea typeface="+mn-ea"/>
              <a:cs typeface="Arial" panose="020B0604020202020204" pitchFamily="34" charset="0"/>
            </a:rPr>
            <a:t>Life insured meets the tax law definition of disability superannuation benefit and therefore qualifies for the tax free component modification upon receipt of the lump sum: s307-145 ITAA 1997</a:t>
          </a:r>
        </a:p>
        <a:p>
          <a:pPr marL="0" marR="0" indent="0" defTabSz="914400" eaLnBrk="1" fontAlgn="auto" latinLnBrk="0" hangingPunct="1">
            <a:lnSpc>
              <a:spcPct val="100000"/>
            </a:lnSpc>
            <a:spcBef>
              <a:spcPts val="0"/>
            </a:spcBef>
            <a:spcAft>
              <a:spcPts val="0"/>
            </a:spcAft>
            <a:buClrTx/>
            <a:buSzTx/>
            <a:buFontTx/>
            <a:buNone/>
            <a:tabLst/>
            <a:defRPr/>
          </a:pPr>
          <a:r>
            <a:rPr lang="en-AU" sz="800" b="0" baseline="0">
              <a:solidFill>
                <a:schemeClr val="dk1"/>
              </a:solidFill>
              <a:effectLst/>
              <a:latin typeface="Arial" panose="020B0604020202020204" pitchFamily="34" charset="0"/>
              <a:ea typeface="+mn-ea"/>
              <a:cs typeface="Arial" panose="020B0604020202020204" pitchFamily="34" charset="0"/>
            </a:rPr>
            <a:t>Please note that we are using the ATO approach of not double counting denominator service period amounts as per their statement saying “days that are included in both ‘service days’ and ‘days to retirement’ are to be counted only once:</a:t>
          </a:r>
          <a:r>
            <a:rPr lang="en-AU" sz="800" b="1" u="sng" baseline="0">
              <a:solidFill>
                <a:schemeClr val="dk1"/>
              </a:solidFill>
              <a:effectLst/>
              <a:latin typeface="Arial" panose="020B0604020202020204" pitchFamily="34" charset="0"/>
              <a:ea typeface="+mn-ea"/>
              <a:cs typeface="Arial" panose="020B0604020202020204" pitchFamily="34" charset="0"/>
            </a:rPr>
            <a:t> https://www.ato.gov.au/Super/APRA-regulated-funds/Paying-benefits/Calculating-components-of-a-super-benefit/</a:t>
          </a:r>
        </a:p>
        <a:p>
          <a:pPr marL="0" marR="0" indent="0" defTabSz="914400" eaLnBrk="1" fontAlgn="auto" latinLnBrk="0" hangingPunct="1">
            <a:lnSpc>
              <a:spcPct val="100000"/>
            </a:lnSpc>
            <a:spcBef>
              <a:spcPts val="0"/>
            </a:spcBef>
            <a:spcAft>
              <a:spcPts val="0"/>
            </a:spcAft>
            <a:buClrTx/>
            <a:buSzTx/>
            <a:buFontTx/>
            <a:buNone/>
            <a:tabLst/>
            <a:defRPr/>
          </a:pPr>
          <a:r>
            <a:rPr lang="en-AU" sz="800" b="0" baseline="0">
              <a:solidFill>
                <a:schemeClr val="dk1"/>
              </a:solidFill>
              <a:effectLst/>
              <a:latin typeface="Arial" panose="020B0604020202020204" pitchFamily="34" charset="0"/>
              <a:ea typeface="+mn-ea"/>
              <a:cs typeface="Arial" panose="020B0604020202020204" pitchFamily="34" charset="0"/>
            </a:rPr>
            <a:t>Life insured elects to 'cashout' entire super benefit as a lump sum at date of benefit. Note that the life insured could, in theory, elect to withdraw only part of the benefit, retain part/ all of the proceeds inside the super environment or use the proceeds to commence an income stream - refer to the AIA Australia TECE TPD Super Pension case study paper for more information: </a:t>
          </a:r>
          <a:r>
            <a:rPr lang="en-GB" sz="800" b="1" u="sng" baseline="0">
              <a:solidFill>
                <a:schemeClr val="dk1"/>
              </a:solidFill>
              <a:effectLst/>
              <a:latin typeface="Arial" panose="020B0604020202020204" pitchFamily="34" charset="0"/>
              <a:ea typeface="+mn-ea"/>
              <a:cs typeface="Arial" panose="020B0604020202020204" pitchFamily="34" charset="0"/>
            </a:rPr>
            <a:t>http://www.aia.com.au/en/adviser/business-growth-hub/technical-advice.html</a:t>
          </a:r>
        </a:p>
        <a:p>
          <a:pPr marL="0" marR="0" indent="0" defTabSz="914400" eaLnBrk="1" fontAlgn="auto" latinLnBrk="0" hangingPunct="1">
            <a:lnSpc>
              <a:spcPct val="100000"/>
            </a:lnSpc>
            <a:spcBef>
              <a:spcPts val="0"/>
            </a:spcBef>
            <a:spcAft>
              <a:spcPts val="0"/>
            </a:spcAft>
            <a:buClrTx/>
            <a:buSzTx/>
            <a:buFontTx/>
            <a:buNone/>
            <a:tabLst/>
            <a:defRPr/>
          </a:pPr>
          <a:r>
            <a:rPr lang="en-AU" sz="800">
              <a:effectLst/>
              <a:latin typeface="Arial" panose="020B0604020202020204" pitchFamily="34" charset="0"/>
              <a:cs typeface="Arial" panose="020B0604020202020204" pitchFamily="34" charset="0"/>
            </a:rPr>
            <a:t>Notwithstanding the specified</a:t>
          </a:r>
          <a:r>
            <a:rPr lang="en-AU" sz="800" baseline="0">
              <a:effectLst/>
              <a:latin typeface="Arial" panose="020B0604020202020204" pitchFamily="34" charset="0"/>
              <a:cs typeface="Arial" panose="020B0604020202020204" pitchFamily="34" charset="0"/>
            </a:rPr>
            <a:t> date of payment, the current tax rates and thresholds for 2024/25 have been applied.</a:t>
          </a:r>
          <a:endParaRPr lang="en-AU" sz="800">
            <a:effectLst/>
            <a:latin typeface="Arial" panose="020B0604020202020204" pitchFamily="34" charset="0"/>
            <a:cs typeface="Arial" panose="020B0604020202020204" pitchFamily="34" charset="0"/>
          </a:endParaRPr>
        </a:p>
        <a:p>
          <a:pPr eaLnBrk="1" fontAlgn="auto" latinLnBrk="0" hangingPunct="1"/>
          <a:r>
            <a:rPr lang="en-GB" sz="800">
              <a:solidFill>
                <a:schemeClr val="dk1"/>
              </a:solidFill>
              <a:effectLst/>
              <a:latin typeface="Arial" panose="020B0604020202020204" pitchFamily="34" charset="0"/>
              <a:ea typeface="+mn-ea"/>
              <a:cs typeface="Arial" panose="020B0604020202020204" pitchFamily="34" charset="0"/>
            </a:rPr>
            <a:t>Super fund trustee that owns the life insurance policy on behalf of life insured has been claiming the premiums as a fund tax deduction.</a:t>
          </a:r>
        </a:p>
        <a:p>
          <a:pPr eaLnBrk="1" fontAlgn="auto" latinLnBrk="0" hangingPunct="1"/>
          <a:endParaRPr lang="en-GB" sz="800">
            <a:solidFill>
              <a:schemeClr val="dk1"/>
            </a:solidFill>
            <a:effectLst/>
            <a:latin typeface="Arial" panose="020B0604020202020204" pitchFamily="34" charset="0"/>
            <a:ea typeface="+mn-ea"/>
            <a:cs typeface="Arial" panose="020B0604020202020204" pitchFamily="34" charset="0"/>
          </a:endParaRPr>
        </a:p>
        <a:p>
          <a:endParaRPr lang="en-GB" sz="800">
            <a:solidFill>
              <a:schemeClr val="dk1"/>
            </a:solidFill>
            <a:effectLst/>
            <a:latin typeface="Arial" panose="020B0604020202020204" pitchFamily="34" charset="0"/>
            <a:ea typeface="+mn-ea"/>
            <a:cs typeface="Arial" panose="020B0604020202020204" pitchFamily="34" charset="0"/>
          </a:endParaRPr>
        </a:p>
        <a:p>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xdr:txBody>
    </xdr:sp>
    <xdr:clientData/>
  </xdr:twoCellAnchor>
  <xdr:twoCellAnchor>
    <xdr:from>
      <xdr:col>0</xdr:col>
      <xdr:colOff>171450</xdr:colOff>
      <xdr:row>0</xdr:row>
      <xdr:rowOff>47625</xdr:rowOff>
    </xdr:from>
    <xdr:to>
      <xdr:col>1</xdr:col>
      <xdr:colOff>2133600</xdr:colOff>
      <xdr:row>2</xdr:row>
      <xdr:rowOff>133350</xdr:rowOff>
    </xdr:to>
    <xdr:pic>
      <xdr:nvPicPr>
        <xdr:cNvPr id="5" name="Picture 4" descr="image00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47625"/>
          <a:ext cx="2190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64B8-A6BE-43E0-ADBB-EFFD5C37EF48}">
  <sheetPr codeName="Sheet1">
    <pageSetUpPr fitToPage="1"/>
  </sheetPr>
  <dimension ref="A1:P95"/>
  <sheetViews>
    <sheetView showGridLines="0" tabSelected="1" zoomScaleNormal="100" workbookViewId="0">
      <selection activeCell="F17" sqref="F17"/>
    </sheetView>
  </sheetViews>
  <sheetFormatPr defaultColWidth="8.77734375" defaultRowHeight="13.8" x14ac:dyDescent="0.25"/>
  <cols>
    <col min="1" max="1" width="3.44140625" style="9" customWidth="1"/>
    <col min="2" max="2" width="35.77734375" style="9" customWidth="1"/>
    <col min="3" max="3" width="20.77734375" style="10" customWidth="1"/>
    <col min="4" max="4" width="4.44140625" style="9" customWidth="1"/>
    <col min="5" max="5" width="34.21875" style="9" customWidth="1"/>
    <col min="6" max="6" width="22.44140625" style="9" customWidth="1"/>
    <col min="7" max="7" width="10.5546875" style="9" bestFit="1" customWidth="1"/>
    <col min="8" max="8" width="13.21875" style="9" customWidth="1"/>
    <col min="9" max="9" width="13.77734375" style="9" customWidth="1"/>
    <col min="10" max="10" width="12.44140625" style="9" customWidth="1"/>
    <col min="11" max="11" width="6.21875" style="9" customWidth="1"/>
    <col min="12" max="12" width="35.44140625" style="9" hidden="1" customWidth="1"/>
    <col min="13" max="13" width="9.77734375" style="9" hidden="1" customWidth="1"/>
    <col min="14" max="14" width="11.77734375" style="9" hidden="1" customWidth="1"/>
    <col min="15" max="15" width="34.44140625" style="9" hidden="1" customWidth="1"/>
    <col min="16" max="16" width="19" style="9" hidden="1" customWidth="1"/>
    <col min="17" max="16384" width="8.77734375" style="9"/>
  </cols>
  <sheetData>
    <row r="1" spans="2:16" ht="24" customHeight="1" x14ac:dyDescent="0.25"/>
    <row r="2" spans="2:16" ht="24" customHeight="1" x14ac:dyDescent="0.3">
      <c r="B2" s="11"/>
    </row>
    <row r="3" spans="2:16" ht="24" customHeight="1" x14ac:dyDescent="0.4">
      <c r="C3" s="12"/>
      <c r="E3" s="13" t="s">
        <v>0</v>
      </c>
    </row>
    <row r="4" spans="2:16" ht="24" customHeight="1" x14ac:dyDescent="0.25"/>
    <row r="5" spans="2:16" x14ac:dyDescent="0.25">
      <c r="L5" s="119" t="str">
        <f>IF(F29=0,O6,O6&amp;O15&amp;O15&amp;O17&amp;TEXT(P29,"$#,##0.00"))</f>
        <v>Additional information:
The calculations assume that the super lump sum death benefit is paid directly to a non-tax dependant and tax is withheld by the trustee of the super fund. 
When a death benefit is paid to the deceased's estate, the portion of the death benefit that will (or is expected to) be distributed to a:
• Tax dependant is non-assessable non-exempt income (ie not taxable); and
• Non-tax dependant will be taxed by the estate as if the benefit was paid directly to the beneficiary, however the Medicare levy does not apply.
If the calculated lump sum death benefit is paid to a non-tax dependant from the life insured’s deceased estate, the Total (Net Benefit) less the Medicare levy is: $721,350.36</v>
      </c>
      <c r="M5" s="120"/>
      <c r="N5" s="121"/>
      <c r="O5" s="128" t="s">
        <v>1</v>
      </c>
      <c r="P5" s="128"/>
    </row>
    <row r="6" spans="2:16" ht="14.55" customHeight="1" x14ac:dyDescent="0.25">
      <c r="L6" s="122"/>
      <c r="M6" s="123"/>
      <c r="N6" s="124"/>
      <c r="O6" s="129" t="s">
        <v>2</v>
      </c>
      <c r="P6" s="130"/>
    </row>
    <row r="7" spans="2:16" ht="13.95" customHeight="1" x14ac:dyDescent="0.25">
      <c r="L7" s="122"/>
      <c r="M7" s="123"/>
      <c r="N7" s="124"/>
      <c r="O7" s="131"/>
      <c r="P7" s="132"/>
    </row>
    <row r="8" spans="2:16" ht="21" x14ac:dyDescent="0.4">
      <c r="B8" s="14"/>
      <c r="L8" s="122"/>
      <c r="M8" s="123"/>
      <c r="N8" s="124"/>
      <c r="O8" s="131"/>
      <c r="P8" s="132"/>
    </row>
    <row r="9" spans="2:16" x14ac:dyDescent="0.25">
      <c r="L9" s="122"/>
      <c r="M9" s="123"/>
      <c r="N9" s="124"/>
      <c r="O9" s="131"/>
      <c r="P9" s="132"/>
    </row>
    <row r="10" spans="2:16" x14ac:dyDescent="0.25">
      <c r="C10" s="15"/>
      <c r="L10" s="122"/>
      <c r="M10" s="123"/>
      <c r="N10" s="124"/>
      <c r="O10" s="131"/>
      <c r="P10" s="132"/>
    </row>
    <row r="11" spans="2:16" ht="14.4" thickBot="1" x14ac:dyDescent="0.3">
      <c r="L11" s="122"/>
      <c r="M11" s="123"/>
      <c r="N11" s="124"/>
      <c r="O11" s="131"/>
      <c r="P11" s="132"/>
    </row>
    <row r="12" spans="2:16" ht="18" thickBot="1" x14ac:dyDescent="0.35">
      <c r="B12" s="135" t="s">
        <v>3</v>
      </c>
      <c r="C12" s="136"/>
      <c r="E12" s="135" t="s">
        <v>4</v>
      </c>
      <c r="F12" s="136"/>
      <c r="L12" s="122"/>
      <c r="M12" s="123"/>
      <c r="N12" s="124"/>
      <c r="O12" s="131"/>
      <c r="P12" s="132"/>
    </row>
    <row r="13" spans="2:16" ht="28.2" customHeight="1" x14ac:dyDescent="0.25">
      <c r="B13" s="137" t="s">
        <v>5</v>
      </c>
      <c r="C13" s="138"/>
      <c r="E13" s="137" t="s">
        <v>6</v>
      </c>
      <c r="F13" s="138"/>
      <c r="L13" s="122"/>
      <c r="M13" s="123"/>
      <c r="N13" s="124"/>
      <c r="O13" s="131"/>
      <c r="P13" s="132"/>
    </row>
    <row r="14" spans="2:16" ht="14.55" customHeight="1" x14ac:dyDescent="0.25">
      <c r="B14" s="16" t="s">
        <v>7</v>
      </c>
      <c r="C14" s="17">
        <v>29587</v>
      </c>
      <c r="E14" s="18" t="s">
        <v>8</v>
      </c>
      <c r="F14" s="17">
        <v>44562</v>
      </c>
      <c r="L14" s="122"/>
      <c r="M14" s="123"/>
      <c r="N14" s="124"/>
      <c r="O14" s="133"/>
      <c r="P14" s="134"/>
    </row>
    <row r="15" spans="2:16" ht="14.4" thickBot="1" x14ac:dyDescent="0.3">
      <c r="B15" s="19" t="s">
        <v>9</v>
      </c>
      <c r="C15" s="20">
        <f>IF(OR(C20="",C14=""),"",INT(YEARFRAC(C14,C20)))</f>
        <v>44</v>
      </c>
      <c r="E15" s="16" t="s">
        <v>10</v>
      </c>
      <c r="F15" s="21">
        <v>0</v>
      </c>
      <c r="L15" s="122"/>
      <c r="M15" s="123"/>
      <c r="N15" s="124"/>
      <c r="O15" s="139" t="str">
        <f>CHAR(10)</f>
        <v xml:space="preserve">
</v>
      </c>
      <c r="P15" s="139"/>
    </row>
    <row r="16" spans="2:16" ht="14.4" thickBot="1" x14ac:dyDescent="0.3">
      <c r="E16" s="16" t="s">
        <v>11</v>
      </c>
      <c r="F16" s="21">
        <v>0</v>
      </c>
      <c r="J16" s="22"/>
      <c r="L16" s="122"/>
      <c r="M16" s="123"/>
      <c r="N16" s="124"/>
      <c r="O16" s="128" t="s">
        <v>12</v>
      </c>
      <c r="P16" s="128"/>
    </row>
    <row r="17" spans="2:16" ht="18" customHeight="1" thickBot="1" x14ac:dyDescent="0.35">
      <c r="B17" s="135" t="s">
        <v>13</v>
      </c>
      <c r="C17" s="136"/>
      <c r="E17" s="16" t="s">
        <v>14</v>
      </c>
      <c r="F17" s="23">
        <f>SUM(F15:F16)</f>
        <v>0</v>
      </c>
      <c r="L17" s="122"/>
      <c r="M17" s="123"/>
      <c r="N17" s="124"/>
      <c r="O17" s="101" t="s">
        <v>15</v>
      </c>
      <c r="P17" s="102"/>
    </row>
    <row r="18" spans="2:16" x14ac:dyDescent="0.25">
      <c r="B18" s="107" t="s">
        <v>16</v>
      </c>
      <c r="C18" s="108"/>
      <c r="E18" s="109" t="s">
        <v>17</v>
      </c>
      <c r="F18" s="110"/>
      <c r="I18" s="24"/>
      <c r="L18" s="122"/>
      <c r="M18" s="123"/>
      <c r="N18" s="124"/>
      <c r="O18" s="103"/>
      <c r="P18" s="104"/>
    </row>
    <row r="19" spans="2:16" ht="14.55" customHeight="1" x14ac:dyDescent="0.25">
      <c r="B19" s="18" t="s">
        <v>18</v>
      </c>
      <c r="C19" s="21">
        <v>1000000</v>
      </c>
      <c r="E19" s="111"/>
      <c r="F19" s="112"/>
      <c r="L19" s="122"/>
      <c r="M19" s="123"/>
      <c r="N19" s="124"/>
      <c r="O19" s="103"/>
      <c r="P19" s="104"/>
    </row>
    <row r="20" spans="2:16" ht="14.4" thickBot="1" x14ac:dyDescent="0.3">
      <c r="B20" s="19" t="s">
        <v>19</v>
      </c>
      <c r="C20" s="25">
        <v>45809</v>
      </c>
      <c r="E20" s="113"/>
      <c r="F20" s="114"/>
      <c r="J20" s="26"/>
      <c r="L20" s="122"/>
      <c r="M20" s="123"/>
      <c r="N20" s="124"/>
      <c r="O20" s="105"/>
      <c r="P20" s="106"/>
    </row>
    <row r="21" spans="2:16" ht="14.4" thickBot="1" x14ac:dyDescent="0.3">
      <c r="I21" s="27"/>
      <c r="J21" s="28"/>
      <c r="L21" s="125"/>
      <c r="M21" s="126"/>
      <c r="N21" s="127"/>
      <c r="O21" s="115"/>
      <c r="P21" s="115"/>
    </row>
    <row r="22" spans="2:16" ht="16.2" thickBot="1" x14ac:dyDescent="0.35">
      <c r="B22" s="29"/>
      <c r="C22" s="30"/>
      <c r="E22" s="31" t="s">
        <v>20</v>
      </c>
      <c r="F22" s="32">
        <f>C19+F17</f>
        <v>1000000</v>
      </c>
    </row>
    <row r="23" spans="2:16" ht="14.4" thickBot="1" x14ac:dyDescent="0.3">
      <c r="D23" s="33"/>
      <c r="I23" s="34"/>
    </row>
    <row r="24" spans="2:16" ht="16.5" customHeight="1" x14ac:dyDescent="0.25">
      <c r="B24" s="116" t="s">
        <v>21</v>
      </c>
      <c r="C24" s="117"/>
      <c r="D24" s="117"/>
      <c r="E24" s="117"/>
      <c r="F24" s="118"/>
      <c r="I24" s="34"/>
      <c r="L24" s="116" t="s">
        <v>21</v>
      </c>
      <c r="M24" s="117"/>
      <c r="N24" s="117"/>
      <c r="O24" s="117"/>
      <c r="P24" s="118"/>
    </row>
    <row r="25" spans="2:16" x14ac:dyDescent="0.25">
      <c r="B25" s="35"/>
      <c r="C25" s="98" t="s">
        <v>22</v>
      </c>
      <c r="D25" s="98"/>
      <c r="E25" s="36" t="s">
        <v>23</v>
      </c>
      <c r="F25" s="37" t="s">
        <v>24</v>
      </c>
      <c r="H25" s="38"/>
      <c r="I25" s="34"/>
      <c r="L25" s="39"/>
      <c r="M25" s="99" t="s">
        <v>22</v>
      </c>
      <c r="N25" s="99"/>
      <c r="O25" s="40" t="s">
        <v>25</v>
      </c>
      <c r="P25" s="41" t="s">
        <v>24</v>
      </c>
    </row>
    <row r="26" spans="2:16" ht="18" customHeight="1" x14ac:dyDescent="0.25">
      <c r="B26" s="35" t="s">
        <v>11</v>
      </c>
      <c r="C26" s="100">
        <f>IF(OR(C14="",C20="",F14=""),0,F16)</f>
        <v>0</v>
      </c>
      <c r="D26" s="100"/>
      <c r="E26" s="42" t="s">
        <v>26</v>
      </c>
      <c r="F26" s="43">
        <f>C26</f>
        <v>0</v>
      </c>
      <c r="H26" s="38"/>
      <c r="L26" s="39" t="s">
        <v>11</v>
      </c>
      <c r="M26" s="95">
        <f>F16</f>
        <v>0</v>
      </c>
      <c r="N26" s="95"/>
      <c r="O26" s="44" t="s">
        <v>26</v>
      </c>
      <c r="P26" s="45">
        <f>M26</f>
        <v>0</v>
      </c>
    </row>
    <row r="27" spans="2:16" ht="18.75" customHeight="1" x14ac:dyDescent="0.25">
      <c r="B27" s="35" t="s">
        <v>27</v>
      </c>
      <c r="C27" s="94">
        <f>IF(OR(C14="",C20="",F14=""),0,IF(C19=0,F15,MAX(0,(IF(C15&lt;65,(F22*(C32/(C32+C33))-F16),F22-F16)))))</f>
        <v>142335.76642335765</v>
      </c>
      <c r="D27" s="94"/>
      <c r="E27" s="46">
        <f>IF(OR(C14="",C20="",F14=""),0,C27*0.17)</f>
        <v>24197.080291970804</v>
      </c>
      <c r="F27" s="47">
        <f>C27-E27</f>
        <v>118138.68613138684</v>
      </c>
      <c r="H27" s="38"/>
      <c r="L27" s="39" t="s">
        <v>27</v>
      </c>
      <c r="M27" s="95">
        <f>IF(C19=0,C27,MAX(0,(IF(C15&lt;65,(F22*(C32/(C32+C33))-F16),F22-F16))))</f>
        <v>142335.76642335765</v>
      </c>
      <c r="N27" s="95"/>
      <c r="O27" s="48">
        <f>C27*0.15</f>
        <v>21350.364963503645</v>
      </c>
      <c r="P27" s="49">
        <f>M27-O27</f>
        <v>120985.40145985401</v>
      </c>
    </row>
    <row r="28" spans="2:16" ht="20.25" customHeight="1" x14ac:dyDescent="0.25">
      <c r="B28" s="35" t="s">
        <v>28</v>
      </c>
      <c r="C28" s="94">
        <f>IF(OR(C14="",C19=0,C20="",F14=""),0,C19+F15-C27)</f>
        <v>857664.23357664235</v>
      </c>
      <c r="D28" s="94"/>
      <c r="E28" s="46">
        <f>IF(OR(C14="",C20="",F14=""),0,C28*0.32)</f>
        <v>274452.55474452558</v>
      </c>
      <c r="F28" s="50">
        <f>C28-E28</f>
        <v>583211.67883211677</v>
      </c>
      <c r="H28" s="51"/>
      <c r="L28" s="39" t="s">
        <v>28</v>
      </c>
      <c r="M28" s="95">
        <f>C19+F15-C27</f>
        <v>857664.23357664235</v>
      </c>
      <c r="N28" s="95"/>
      <c r="O28" s="48">
        <f>C28*0.3</f>
        <v>257299.27007299269</v>
      </c>
      <c r="P28" s="52">
        <f>M28-O28</f>
        <v>600364.96350364969</v>
      </c>
    </row>
    <row r="29" spans="2:16" ht="21.6" thickBot="1" x14ac:dyDescent="0.45">
      <c r="B29" s="53" t="s">
        <v>29</v>
      </c>
      <c r="C29" s="96">
        <f>SUM(C26:D28)</f>
        <v>1000000</v>
      </c>
      <c r="D29" s="96"/>
      <c r="E29" s="54">
        <f>SUM(E27:E28)</f>
        <v>298649.63503649639</v>
      </c>
      <c r="F29" s="55">
        <f>SUM(F26:F28)</f>
        <v>701350.36496350355</v>
      </c>
      <c r="L29" s="56" t="s">
        <v>29</v>
      </c>
      <c r="M29" s="97">
        <f>SUM(M26:N28)</f>
        <v>1000000</v>
      </c>
      <c r="N29" s="97"/>
      <c r="O29" s="57">
        <f>SUM(O27:O28)</f>
        <v>278649.63503649633</v>
      </c>
      <c r="P29" s="58">
        <f>SUM(P26:P28)</f>
        <v>721350.36496350367</v>
      </c>
    </row>
    <row r="31" spans="2:16" hidden="1" x14ac:dyDescent="0.25">
      <c r="B31" s="59"/>
      <c r="C31" s="60"/>
      <c r="D31" s="59"/>
      <c r="E31" s="61"/>
    </row>
    <row r="32" spans="2:16" hidden="1" x14ac:dyDescent="0.25">
      <c r="B32" s="62" t="s">
        <v>30</v>
      </c>
      <c r="C32" s="63">
        <f>C20-F14+1</f>
        <v>1248</v>
      </c>
      <c r="D32" s="59"/>
      <c r="E32" s="64">
        <f>C32/365</f>
        <v>3.419178082191781</v>
      </c>
      <c r="F32" s="65"/>
      <c r="G32" s="65"/>
      <c r="H32" s="65"/>
      <c r="I32" s="65"/>
    </row>
    <row r="33" spans="2:9" hidden="1" x14ac:dyDescent="0.25">
      <c r="B33" s="62" t="s">
        <v>31</v>
      </c>
      <c r="C33" s="63">
        <f>C35-C20+1</f>
        <v>7520</v>
      </c>
      <c r="D33" s="59"/>
      <c r="E33" s="64">
        <f>C33/365</f>
        <v>20.602739726027398</v>
      </c>
      <c r="F33" s="65"/>
      <c r="G33" s="65"/>
      <c r="H33" s="65"/>
      <c r="I33" s="65"/>
    </row>
    <row r="34" spans="2:9" hidden="1" x14ac:dyDescent="0.25">
      <c r="B34" s="62" t="s">
        <v>32</v>
      </c>
      <c r="C34" s="63">
        <f>C35-F14+1</f>
        <v>8767</v>
      </c>
      <c r="E34" s="61"/>
      <c r="F34" s="65"/>
      <c r="G34" s="65"/>
      <c r="H34" s="65"/>
      <c r="I34" s="65"/>
    </row>
    <row r="35" spans="2:9" hidden="1" x14ac:dyDescent="0.25">
      <c r="B35" s="62" t="s">
        <v>33</v>
      </c>
      <c r="C35" s="66">
        <f>EDATE(C14,12*65)</f>
        <v>53328</v>
      </c>
      <c r="E35" s="61"/>
      <c r="F35" s="65"/>
      <c r="G35" s="65"/>
      <c r="H35" s="65"/>
      <c r="I35" s="65"/>
    </row>
    <row r="36" spans="2:9" hidden="1" x14ac:dyDescent="0.25">
      <c r="B36" s="62" t="s">
        <v>34</v>
      </c>
      <c r="C36" s="67">
        <f>C32/(C34)</f>
        <v>0.14235200182502566</v>
      </c>
      <c r="D36" s="62"/>
      <c r="E36" s="61"/>
      <c r="F36" s="65"/>
      <c r="G36" s="65"/>
      <c r="H36" s="65"/>
      <c r="I36" s="65"/>
    </row>
    <row r="37" spans="2:9" hidden="1" x14ac:dyDescent="0.25">
      <c r="D37" s="62"/>
      <c r="E37" s="61"/>
      <c r="F37" s="65"/>
      <c r="G37" s="65"/>
      <c r="H37" s="65"/>
      <c r="I37" s="65"/>
    </row>
    <row r="38" spans="2:9" x14ac:dyDescent="0.25">
      <c r="B38" s="61"/>
      <c r="C38" s="68"/>
      <c r="D38" s="59"/>
      <c r="E38" s="61"/>
      <c r="F38" s="65"/>
      <c r="G38" s="65"/>
      <c r="H38" s="65"/>
      <c r="I38" s="65"/>
    </row>
    <row r="39" spans="2:9" x14ac:dyDescent="0.25">
      <c r="B39" s="59"/>
      <c r="C39" s="60"/>
      <c r="D39" s="59"/>
      <c r="E39" s="61"/>
      <c r="F39" s="65"/>
      <c r="G39" s="65"/>
      <c r="H39" s="65"/>
      <c r="I39" s="65"/>
    </row>
    <row r="40" spans="2:9" x14ac:dyDescent="0.25">
      <c r="B40" s="59"/>
      <c r="C40" s="60"/>
      <c r="D40" s="59"/>
      <c r="E40" s="61"/>
      <c r="F40" s="65"/>
      <c r="G40" s="65"/>
      <c r="H40" s="65"/>
      <c r="I40" s="65"/>
    </row>
    <row r="41" spans="2:9" x14ac:dyDescent="0.25">
      <c r="B41" s="59"/>
      <c r="C41" s="60"/>
      <c r="D41" s="59"/>
      <c r="E41" s="61"/>
      <c r="F41" s="65"/>
      <c r="G41" s="65"/>
      <c r="H41" s="65"/>
      <c r="I41" s="65"/>
    </row>
    <row r="42" spans="2:9" x14ac:dyDescent="0.25">
      <c r="B42" s="59"/>
      <c r="C42" s="60"/>
      <c r="D42" s="59"/>
      <c r="E42" s="61"/>
      <c r="F42" s="65"/>
      <c r="G42" s="65"/>
      <c r="H42" s="65"/>
      <c r="I42" s="65"/>
    </row>
    <row r="43" spans="2:9" x14ac:dyDescent="0.25">
      <c r="B43" s="59"/>
      <c r="C43" s="60"/>
      <c r="D43" s="59"/>
      <c r="E43" s="61"/>
      <c r="F43" s="65"/>
      <c r="G43" s="65"/>
      <c r="H43" s="65"/>
      <c r="I43" s="65"/>
    </row>
    <row r="44" spans="2:9" x14ac:dyDescent="0.25">
      <c r="B44" s="61"/>
      <c r="C44" s="69"/>
      <c r="D44" s="61"/>
      <c r="E44" s="61"/>
      <c r="F44" s="65"/>
      <c r="G44" s="65"/>
      <c r="H44" s="65"/>
      <c r="I44" s="65"/>
    </row>
    <row r="45" spans="2:9" x14ac:dyDescent="0.25">
      <c r="B45" s="61"/>
      <c r="C45" s="69"/>
      <c r="D45" s="61"/>
      <c r="E45" s="61"/>
      <c r="F45" s="65"/>
      <c r="G45" s="65"/>
      <c r="H45" s="65"/>
      <c r="I45" s="65"/>
    </row>
    <row r="46" spans="2:9" x14ac:dyDescent="0.25">
      <c r="B46" s="61"/>
      <c r="C46" s="69"/>
      <c r="D46" s="61"/>
      <c r="E46" s="61"/>
      <c r="F46" s="65"/>
      <c r="G46" s="65"/>
      <c r="H46" s="65"/>
      <c r="I46" s="65"/>
    </row>
    <row r="47" spans="2:9" x14ac:dyDescent="0.25">
      <c r="B47" s="61"/>
      <c r="C47" s="69"/>
      <c r="D47" s="61"/>
      <c r="E47" s="61"/>
      <c r="F47" s="65"/>
      <c r="G47" s="65"/>
      <c r="H47" s="65"/>
      <c r="I47" s="65"/>
    </row>
    <row r="48" spans="2:9" x14ac:dyDescent="0.25">
      <c r="B48" s="61"/>
      <c r="C48" s="69"/>
      <c r="D48" s="61"/>
      <c r="E48" s="61"/>
      <c r="F48" s="65"/>
      <c r="G48" s="65"/>
      <c r="H48" s="65"/>
      <c r="I48" s="65"/>
    </row>
    <row r="49" spans="2:9" x14ac:dyDescent="0.25">
      <c r="B49" s="61"/>
      <c r="C49" s="69"/>
      <c r="D49" s="61"/>
      <c r="E49" s="61"/>
      <c r="F49" s="65"/>
      <c r="G49" s="65"/>
      <c r="H49" s="65"/>
      <c r="I49" s="65"/>
    </row>
    <row r="50" spans="2:9" x14ac:dyDescent="0.25">
      <c r="B50" s="70"/>
      <c r="C50" s="71"/>
      <c r="D50" s="70"/>
      <c r="E50" s="70"/>
    </row>
    <row r="51" spans="2:9" x14ac:dyDescent="0.25">
      <c r="B51" s="70"/>
      <c r="C51" s="71"/>
      <c r="D51" s="70"/>
      <c r="E51" s="70"/>
    </row>
    <row r="52" spans="2:9" x14ac:dyDescent="0.25">
      <c r="B52" s="70"/>
      <c r="C52" s="71"/>
      <c r="D52" s="70"/>
      <c r="E52" s="70"/>
    </row>
    <row r="53" spans="2:9" x14ac:dyDescent="0.25">
      <c r="B53" s="70"/>
      <c r="C53" s="71"/>
      <c r="D53" s="70"/>
      <c r="E53" s="70"/>
    </row>
    <row r="54" spans="2:9" x14ac:dyDescent="0.25">
      <c r="B54" s="70"/>
      <c r="C54" s="71"/>
      <c r="D54" s="70"/>
      <c r="E54" s="70"/>
    </row>
    <row r="55" spans="2:9" x14ac:dyDescent="0.25">
      <c r="B55" s="70"/>
      <c r="C55" s="71"/>
      <c r="D55" s="70"/>
      <c r="E55" s="70"/>
    </row>
    <row r="56" spans="2:9" x14ac:dyDescent="0.25">
      <c r="B56" s="70"/>
      <c r="C56" s="71"/>
      <c r="D56" s="70"/>
      <c r="E56" s="70"/>
    </row>
    <row r="57" spans="2:9" x14ac:dyDescent="0.25">
      <c r="B57" s="70"/>
      <c r="C57" s="71"/>
      <c r="D57" s="70"/>
      <c r="E57" s="70"/>
    </row>
    <row r="58" spans="2:9" x14ac:dyDescent="0.25">
      <c r="B58" s="70"/>
      <c r="C58" s="71"/>
      <c r="D58" s="70"/>
      <c r="E58" s="70"/>
    </row>
    <row r="59" spans="2:9" x14ac:dyDescent="0.25">
      <c r="B59" s="70"/>
      <c r="C59" s="71"/>
      <c r="D59" s="70"/>
      <c r="E59" s="70"/>
    </row>
    <row r="60" spans="2:9" x14ac:dyDescent="0.25">
      <c r="B60" s="70"/>
      <c r="C60" s="71"/>
      <c r="D60" s="70"/>
      <c r="E60" s="70"/>
    </row>
    <row r="61" spans="2:9" x14ac:dyDescent="0.25">
      <c r="B61" s="70"/>
      <c r="C61" s="71"/>
      <c r="D61" s="70"/>
      <c r="E61" s="70"/>
    </row>
    <row r="62" spans="2:9" x14ac:dyDescent="0.25">
      <c r="B62" s="70"/>
      <c r="C62" s="71"/>
      <c r="D62" s="70"/>
      <c r="E62" s="70"/>
    </row>
    <row r="63" spans="2:9" x14ac:dyDescent="0.25">
      <c r="B63" s="70"/>
      <c r="C63" s="71"/>
      <c r="D63" s="70"/>
      <c r="E63" s="70"/>
    </row>
    <row r="64" spans="2:9" x14ac:dyDescent="0.25">
      <c r="B64" s="70"/>
      <c r="C64" s="71"/>
      <c r="D64" s="70"/>
      <c r="E64" s="70"/>
    </row>
    <row r="65" spans="1:5" x14ac:dyDescent="0.25">
      <c r="A65" s="72"/>
      <c r="B65" s="59"/>
      <c r="C65" s="60"/>
      <c r="D65" s="59"/>
      <c r="E65" s="59"/>
    </row>
    <row r="66" spans="1:5" x14ac:dyDescent="0.25">
      <c r="A66" s="72"/>
      <c r="B66" s="59"/>
      <c r="C66" s="60"/>
      <c r="D66" s="59"/>
      <c r="E66" s="59"/>
    </row>
    <row r="67" spans="1:5" x14ac:dyDescent="0.25">
      <c r="A67" s="72"/>
      <c r="B67" s="59"/>
      <c r="C67" s="60"/>
      <c r="D67" s="59"/>
      <c r="E67" s="59"/>
    </row>
    <row r="68" spans="1:5" x14ac:dyDescent="0.25">
      <c r="A68" s="72"/>
      <c r="B68" s="59"/>
      <c r="C68" s="60"/>
      <c r="D68" s="59"/>
      <c r="E68" s="59"/>
    </row>
    <row r="69" spans="1:5" x14ac:dyDescent="0.25">
      <c r="A69" s="72"/>
      <c r="B69" s="59"/>
      <c r="C69" s="60"/>
      <c r="D69" s="59"/>
      <c r="E69" s="59"/>
    </row>
    <row r="70" spans="1:5" x14ac:dyDescent="0.25">
      <c r="A70" s="72"/>
      <c r="B70" s="59"/>
      <c r="C70" s="60"/>
      <c r="D70" s="59"/>
      <c r="E70" s="59"/>
    </row>
    <row r="71" spans="1:5" x14ac:dyDescent="0.25">
      <c r="A71" s="72"/>
      <c r="B71" s="59"/>
      <c r="C71" s="60"/>
      <c r="D71" s="59"/>
      <c r="E71" s="59"/>
    </row>
    <row r="72" spans="1:5" x14ac:dyDescent="0.25">
      <c r="A72" s="72"/>
      <c r="B72" s="59"/>
      <c r="C72" s="60"/>
      <c r="D72" s="59"/>
      <c r="E72" s="59"/>
    </row>
    <row r="73" spans="1:5" x14ac:dyDescent="0.25">
      <c r="A73" s="72"/>
      <c r="B73" s="59"/>
      <c r="C73" s="60"/>
      <c r="D73" s="59"/>
      <c r="E73" s="59"/>
    </row>
    <row r="74" spans="1:5" x14ac:dyDescent="0.25">
      <c r="A74" s="72"/>
      <c r="B74" s="59"/>
      <c r="C74" s="60"/>
      <c r="D74" s="59"/>
      <c r="E74" s="59"/>
    </row>
    <row r="75" spans="1:5" x14ac:dyDescent="0.25">
      <c r="A75" s="72"/>
      <c r="B75" s="59"/>
      <c r="C75" s="60"/>
      <c r="D75" s="59"/>
      <c r="E75" s="59"/>
    </row>
    <row r="76" spans="1:5" x14ac:dyDescent="0.25">
      <c r="A76" s="72"/>
      <c r="B76" s="59"/>
      <c r="C76" s="60"/>
      <c r="D76" s="59"/>
      <c r="E76" s="59"/>
    </row>
    <row r="77" spans="1:5" x14ac:dyDescent="0.25">
      <c r="A77" s="72"/>
      <c r="B77" s="59"/>
      <c r="C77" s="60"/>
      <c r="D77" s="59"/>
      <c r="E77" s="59"/>
    </row>
    <row r="78" spans="1:5" x14ac:dyDescent="0.25">
      <c r="A78" s="72"/>
      <c r="B78" s="59"/>
      <c r="C78" s="60"/>
      <c r="D78" s="59"/>
      <c r="E78" s="59"/>
    </row>
    <row r="79" spans="1:5" x14ac:dyDescent="0.25">
      <c r="A79" s="72"/>
      <c r="B79" s="59"/>
      <c r="C79" s="60"/>
      <c r="D79" s="59"/>
      <c r="E79" s="59"/>
    </row>
    <row r="80" spans="1:5" x14ac:dyDescent="0.25">
      <c r="A80" s="72"/>
      <c r="B80" s="59"/>
      <c r="C80" s="60"/>
      <c r="D80" s="59"/>
      <c r="E80" s="59"/>
    </row>
    <row r="81" spans="1:5" x14ac:dyDescent="0.25">
      <c r="A81" s="72"/>
      <c r="B81" s="59"/>
      <c r="C81" s="60"/>
      <c r="D81" s="59"/>
      <c r="E81" s="59"/>
    </row>
    <row r="82" spans="1:5" x14ac:dyDescent="0.25">
      <c r="A82" s="72"/>
      <c r="B82" s="59"/>
      <c r="C82" s="60"/>
      <c r="D82" s="59"/>
      <c r="E82" s="59"/>
    </row>
    <row r="83" spans="1:5" x14ac:dyDescent="0.25">
      <c r="B83" s="70"/>
      <c r="C83" s="71"/>
      <c r="D83" s="70"/>
      <c r="E83" s="70"/>
    </row>
    <row r="84" spans="1:5" x14ac:dyDescent="0.25">
      <c r="B84" s="70"/>
      <c r="C84" s="71"/>
      <c r="D84" s="70"/>
      <c r="E84" s="70"/>
    </row>
    <row r="85" spans="1:5" x14ac:dyDescent="0.25">
      <c r="B85" s="70"/>
      <c r="C85" s="71"/>
      <c r="D85" s="70"/>
      <c r="E85" s="70"/>
    </row>
    <row r="86" spans="1:5" x14ac:dyDescent="0.25">
      <c r="B86" s="70"/>
      <c r="C86" s="71"/>
      <c r="D86" s="70"/>
      <c r="E86" s="70"/>
    </row>
    <row r="87" spans="1:5" x14ac:dyDescent="0.25">
      <c r="B87" s="70"/>
      <c r="C87" s="71"/>
      <c r="D87" s="70"/>
      <c r="E87" s="70"/>
    </row>
    <row r="88" spans="1:5" x14ac:dyDescent="0.25">
      <c r="B88" s="70"/>
      <c r="C88" s="71"/>
      <c r="D88" s="70"/>
      <c r="E88" s="70"/>
    </row>
    <row r="89" spans="1:5" x14ac:dyDescent="0.25">
      <c r="B89" s="70"/>
      <c r="C89" s="71"/>
      <c r="D89" s="70"/>
      <c r="E89" s="70"/>
    </row>
    <row r="90" spans="1:5" x14ac:dyDescent="0.25">
      <c r="B90" s="70"/>
      <c r="C90" s="71"/>
      <c r="D90" s="70"/>
      <c r="E90" s="70"/>
    </row>
    <row r="91" spans="1:5" x14ac:dyDescent="0.25">
      <c r="B91" s="70"/>
      <c r="C91" s="71"/>
      <c r="D91" s="70"/>
      <c r="E91" s="70"/>
    </row>
    <row r="92" spans="1:5" x14ac:dyDescent="0.25">
      <c r="B92" s="70"/>
      <c r="C92" s="71"/>
      <c r="D92" s="70"/>
      <c r="E92" s="70"/>
    </row>
    <row r="93" spans="1:5" x14ac:dyDescent="0.25">
      <c r="B93" s="70"/>
      <c r="C93" s="71"/>
      <c r="D93" s="70"/>
      <c r="E93" s="70"/>
    </row>
    <row r="94" spans="1:5" x14ac:dyDescent="0.25">
      <c r="B94" s="70"/>
      <c r="C94" s="71"/>
      <c r="D94" s="70"/>
      <c r="E94" s="70"/>
    </row>
    <row r="95" spans="1:5" x14ac:dyDescent="0.25">
      <c r="B95" s="70"/>
      <c r="C95" s="71"/>
      <c r="D95" s="70"/>
      <c r="E95" s="70"/>
    </row>
  </sheetData>
  <sheetProtection algorithmName="SHA-512" hashValue="OrVMtkl0A13L5pOtjehSxSl4SBdvI1LrbLCNbcOOtVvoJtMnJJWNB1f/23LBYcgVocuZNtqQYAHA7it/6Vmm2w==" saltValue="/WW28jO6cH7E2c9Jh4BSOw==" spinCount="100000" sheet="1" objects="1" scenarios="1"/>
  <mergeCells count="26">
    <mergeCell ref="O17:P20"/>
    <mergeCell ref="B18:C18"/>
    <mergeCell ref="E18:F20"/>
    <mergeCell ref="O21:P21"/>
    <mergeCell ref="B24:F24"/>
    <mergeCell ref="L24:P24"/>
    <mergeCell ref="L5:N21"/>
    <mergeCell ref="O5:P5"/>
    <mergeCell ref="O6:P14"/>
    <mergeCell ref="B12:C12"/>
    <mergeCell ref="E12:F12"/>
    <mergeCell ref="B13:C13"/>
    <mergeCell ref="E13:F13"/>
    <mergeCell ref="O15:P15"/>
    <mergeCell ref="O16:P16"/>
    <mergeCell ref="B17:C17"/>
    <mergeCell ref="C28:D28"/>
    <mergeCell ref="M28:N28"/>
    <mergeCell ref="C29:D29"/>
    <mergeCell ref="M29:N29"/>
    <mergeCell ref="C25:D25"/>
    <mergeCell ref="M25:N25"/>
    <mergeCell ref="C26:D26"/>
    <mergeCell ref="M26:N26"/>
    <mergeCell ref="C27:D27"/>
    <mergeCell ref="M27:N27"/>
  </mergeCells>
  <pageMargins left="0.7" right="0.7" top="0.75" bottom="0.75" header="0.3" footer="0.3"/>
  <pageSetup scale="52" orientation="portrait" horizontalDpi="360" verticalDpi="360" r:id="rId1"/>
  <headerFooter>
    <oddFooter>&amp;L&amp;1#&amp;"Calibri"&amp;8&amp;K000000[AIA – INTERNAL]</oddFooter>
  </headerFooter>
  <drawing r:id="rId2"/>
  <legacyDrawing r:id="rId3"/>
  <controls>
    <mc:AlternateContent xmlns:mc="http://schemas.openxmlformats.org/markup-compatibility/2006">
      <mc:Choice Requires="x14">
        <control shapeId="1028" r:id="rId4" name="TextBox1">
          <controlPr defaultSize="0" autoLine="0" autoPict="0" linkedCell="L5" r:id="rId5">
            <anchor moveWithCells="1">
              <from>
                <xdr:col>6</xdr:col>
                <xdr:colOff>419100</xdr:colOff>
                <xdr:row>10</xdr:row>
                <xdr:rowOff>167640</xdr:rowOff>
              </from>
              <to>
                <xdr:col>9</xdr:col>
                <xdr:colOff>563880</xdr:colOff>
                <xdr:row>29</xdr:row>
                <xdr:rowOff>30480</xdr:rowOff>
              </to>
            </anchor>
          </controlPr>
        </control>
      </mc:Choice>
      <mc:Fallback>
        <control shapeId="1028" r:id="rId4" name="Text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B7F62-52E5-444D-AB10-8BFAE82CE293}">
  <sheetPr codeName="Sheet2"/>
  <dimension ref="B1:I212"/>
  <sheetViews>
    <sheetView showGridLines="0" zoomScaleNormal="100" zoomScaleSheetLayoutView="145" workbookViewId="0">
      <selection activeCell="F16" sqref="F16"/>
    </sheetView>
  </sheetViews>
  <sheetFormatPr defaultColWidth="8.77734375" defaultRowHeight="13.8" x14ac:dyDescent="0.25"/>
  <cols>
    <col min="1" max="1" width="3.44140625" style="9" customWidth="1"/>
    <col min="2" max="2" width="36" style="9" customWidth="1"/>
    <col min="3" max="3" width="26" style="10" customWidth="1"/>
    <col min="4" max="4" width="6.5546875" style="9" bestFit="1" customWidth="1"/>
    <col min="5" max="5" width="36" style="9" customWidth="1"/>
    <col min="6" max="6" width="26" style="9" customWidth="1"/>
    <col min="7" max="7" width="6.77734375" style="9" customWidth="1"/>
    <col min="8" max="8" width="13.21875" style="9" customWidth="1"/>
    <col min="9" max="9" width="13.77734375" style="9" customWidth="1"/>
    <col min="10" max="10" width="14.21875" style="9" bestFit="1" customWidth="1"/>
    <col min="11" max="16384" width="8.77734375" style="9"/>
  </cols>
  <sheetData>
    <row r="1" spans="2:8" ht="17.399999999999999" x14ac:dyDescent="0.3">
      <c r="B1" s="11"/>
    </row>
    <row r="2" spans="2:8" ht="22.8" x14ac:dyDescent="0.4">
      <c r="C2" s="12" t="s">
        <v>35</v>
      </c>
    </row>
    <row r="8" spans="2:8" ht="21" x14ac:dyDescent="0.4">
      <c r="B8" s="14"/>
    </row>
    <row r="10" spans="2:8" ht="14.4" thickBot="1" x14ac:dyDescent="0.3">
      <c r="C10" s="15"/>
    </row>
    <row r="11" spans="2:8" ht="18" thickBot="1" x14ac:dyDescent="0.35">
      <c r="B11" s="150" t="s">
        <v>3</v>
      </c>
      <c r="C11" s="151"/>
      <c r="E11" s="150" t="s">
        <v>4</v>
      </c>
      <c r="F11" s="151"/>
    </row>
    <row r="12" spans="2:8" x14ac:dyDescent="0.25">
      <c r="B12" s="152" t="s">
        <v>36</v>
      </c>
      <c r="C12" s="153"/>
      <c r="E12" s="152" t="s">
        <v>6</v>
      </c>
      <c r="F12" s="153"/>
    </row>
    <row r="13" spans="2:8" x14ac:dyDescent="0.25">
      <c r="B13" s="16" t="s">
        <v>7</v>
      </c>
      <c r="C13" s="17">
        <v>27577</v>
      </c>
      <c r="E13" s="18" t="s">
        <v>8</v>
      </c>
      <c r="F13" s="17">
        <v>44713</v>
      </c>
    </row>
    <row r="14" spans="2:8" ht="14.4" thickBot="1" x14ac:dyDescent="0.3">
      <c r="B14" s="19" t="s">
        <v>37</v>
      </c>
      <c r="C14" s="20">
        <f>IF(OR(C19="",C13=""),"",INT(YEARFRAC(C13,C19)))</f>
        <v>49</v>
      </c>
      <c r="E14" s="16" t="s">
        <v>10</v>
      </c>
      <c r="F14" s="21">
        <v>0</v>
      </c>
    </row>
    <row r="15" spans="2:8" ht="14.4" thickBot="1" x14ac:dyDescent="0.3">
      <c r="E15" s="16" t="s">
        <v>11</v>
      </c>
      <c r="F15" s="21">
        <v>0</v>
      </c>
      <c r="H15" s="73"/>
    </row>
    <row r="16" spans="2:8" ht="18" thickBot="1" x14ac:dyDescent="0.35">
      <c r="B16" s="150" t="s">
        <v>13</v>
      </c>
      <c r="C16" s="151"/>
      <c r="E16" s="16" t="s">
        <v>14</v>
      </c>
      <c r="F16" s="23">
        <f>SUM(F14:F15)</f>
        <v>0</v>
      </c>
    </row>
    <row r="17" spans="2:9" x14ac:dyDescent="0.25">
      <c r="B17" s="144" t="s">
        <v>38</v>
      </c>
      <c r="C17" s="145"/>
      <c r="E17" s="146" t="s">
        <v>17</v>
      </c>
      <c r="F17" s="147"/>
    </row>
    <row r="18" spans="2:9" x14ac:dyDescent="0.25">
      <c r="B18" s="18" t="s">
        <v>18</v>
      </c>
      <c r="C18" s="21">
        <v>1000000</v>
      </c>
      <c r="E18" s="146"/>
      <c r="F18" s="147"/>
    </row>
    <row r="19" spans="2:9" ht="14.4" thickBot="1" x14ac:dyDescent="0.3">
      <c r="B19" s="19" t="s">
        <v>39</v>
      </c>
      <c r="C19" s="25">
        <v>45839</v>
      </c>
      <c r="E19" s="148"/>
      <c r="F19" s="149"/>
    </row>
    <row r="21" spans="2:9" ht="14.4" thickBot="1" x14ac:dyDescent="0.3">
      <c r="F21" s="74"/>
    </row>
    <row r="22" spans="2:9" ht="16.2" thickBot="1" x14ac:dyDescent="0.35">
      <c r="B22" s="75"/>
      <c r="C22" s="76"/>
      <c r="E22" s="31" t="s">
        <v>20</v>
      </c>
      <c r="F22" s="32">
        <f>C18+F16</f>
        <v>1000000</v>
      </c>
    </row>
    <row r="23" spans="2:9" ht="14.4" thickBot="1" x14ac:dyDescent="0.3">
      <c r="C23" s="9"/>
      <c r="D23" s="33"/>
    </row>
    <row r="24" spans="2:9" ht="18" thickBot="1" x14ac:dyDescent="0.3">
      <c r="B24" s="140" t="s">
        <v>21</v>
      </c>
      <c r="C24" s="141"/>
      <c r="D24" s="141"/>
      <c r="E24" s="141"/>
      <c r="F24" s="142"/>
      <c r="H24" s="73"/>
    </row>
    <row r="25" spans="2:9" x14ac:dyDescent="0.25">
      <c r="B25" s="77"/>
      <c r="C25" s="143" t="s">
        <v>22</v>
      </c>
      <c r="D25" s="143"/>
      <c r="E25" s="78" t="s">
        <v>40</v>
      </c>
      <c r="F25" s="79" t="s">
        <v>24</v>
      </c>
      <c r="H25" s="38"/>
    </row>
    <row r="26" spans="2:9" x14ac:dyDescent="0.25">
      <c r="B26" s="80" t="s">
        <v>11</v>
      </c>
      <c r="C26" s="94">
        <f>IF(OR(C13="",C19="",F13=""),0,MIN(((C18+F16)*(C32/(C33)))+F15,F16+C18))</f>
        <v>829574.6935068866</v>
      </c>
      <c r="D26" s="94"/>
      <c r="E26" s="81" t="s">
        <v>26</v>
      </c>
      <c r="F26" s="82">
        <f>C26</f>
        <v>829574.6935068866</v>
      </c>
      <c r="H26" s="38"/>
    </row>
    <row r="27" spans="2:9" x14ac:dyDescent="0.25">
      <c r="B27" s="80" t="s">
        <v>41</v>
      </c>
      <c r="C27" s="94">
        <f>IF(OR(C13="",C19="",F13=""),0,F22-C26)</f>
        <v>170425.3064931134</v>
      </c>
      <c r="D27" s="94"/>
      <c r="E27" s="83">
        <f>IF(OR(C13="",C19="",F13=""),0,IF(C14&gt;=60,0,IF(AND(C36="Yes",C27&gt;C37),(C27-C37)*0.17,IF(AND(C36="Yes",C27&lt;=C37),0,IF(C14&lt;60,C27*0.22)))))</f>
        <v>37493.567428484945</v>
      </c>
      <c r="F27" s="82">
        <f>C27-E27</f>
        <v>132931.73906462846</v>
      </c>
      <c r="H27" s="154">
        <f>E27/C27</f>
        <v>0.21999999999999997</v>
      </c>
    </row>
    <row r="28" spans="2:9" ht="21.6" thickBot="1" x14ac:dyDescent="0.45">
      <c r="B28" s="84" t="s">
        <v>29</v>
      </c>
      <c r="C28" s="96">
        <f>SUM(C25:D27)</f>
        <v>1000000</v>
      </c>
      <c r="D28" s="96"/>
      <c r="E28" s="85">
        <f>SUM(E26:E27)</f>
        <v>37493.567428484945</v>
      </c>
      <c r="F28" s="86">
        <f>SUM(F25:F27)</f>
        <v>962506.43257151509</v>
      </c>
    </row>
    <row r="30" spans="2:9" hidden="1" x14ac:dyDescent="0.25"/>
    <row r="31" spans="2:9" hidden="1" x14ac:dyDescent="0.25">
      <c r="B31" s="87" t="s">
        <v>30</v>
      </c>
      <c r="C31" s="88">
        <f>IF(C22="",C19-F13+1,C22-F13+1)</f>
        <v>1127</v>
      </c>
      <c r="E31" s="89">
        <f>C31/365</f>
        <v>3.0876712328767124</v>
      </c>
      <c r="F31" s="65"/>
      <c r="G31" s="65"/>
      <c r="H31" s="65"/>
      <c r="I31" s="65"/>
    </row>
    <row r="32" spans="2:9" hidden="1" x14ac:dyDescent="0.25">
      <c r="B32" s="87" t="s">
        <v>42</v>
      </c>
      <c r="C32" s="88">
        <f>C34-C19+1</f>
        <v>5481</v>
      </c>
      <c r="E32" s="89">
        <f>C32/365</f>
        <v>15.016438356164384</v>
      </c>
      <c r="F32" s="65"/>
      <c r="G32" s="65"/>
      <c r="H32" s="65"/>
      <c r="I32" s="65"/>
    </row>
    <row r="33" spans="2:9" hidden="1" x14ac:dyDescent="0.25">
      <c r="B33" s="62" t="s">
        <v>32</v>
      </c>
      <c r="C33" s="63">
        <f>C34-F13+1</f>
        <v>6607</v>
      </c>
      <c r="D33" s="89"/>
      <c r="E33" s="61"/>
      <c r="F33" s="65"/>
      <c r="G33" s="65"/>
      <c r="H33" s="65"/>
      <c r="I33" s="65"/>
    </row>
    <row r="34" spans="2:9" hidden="1" x14ac:dyDescent="0.25">
      <c r="B34" s="87" t="s">
        <v>33</v>
      </c>
      <c r="C34" s="90">
        <f>EDATE(C13,12*65)</f>
        <v>51319</v>
      </c>
      <c r="D34" s="87"/>
      <c r="E34" s="91"/>
      <c r="F34" s="65"/>
      <c r="G34" s="65"/>
      <c r="H34" s="65"/>
      <c r="I34" s="65"/>
    </row>
    <row r="35" spans="2:9" hidden="1" x14ac:dyDescent="0.25">
      <c r="B35" s="87" t="s">
        <v>34</v>
      </c>
      <c r="C35" s="92">
        <f>C32/(C33)</f>
        <v>0.82957469350688662</v>
      </c>
      <c r="D35" s="87"/>
      <c r="E35" s="61"/>
      <c r="F35" s="65"/>
      <c r="G35" s="65"/>
      <c r="H35" s="65"/>
      <c r="I35" s="65"/>
    </row>
    <row r="36" spans="2:9" hidden="1" x14ac:dyDescent="0.25">
      <c r="B36" s="61" t="s">
        <v>43</v>
      </c>
      <c r="C36" s="93" t="str">
        <f>IF(Assumptions!D4&lt;Assumptions!D3,"No","Yes")</f>
        <v>No</v>
      </c>
      <c r="D36" s="61"/>
      <c r="E36" s="61"/>
      <c r="F36" s="65"/>
      <c r="G36" s="65"/>
      <c r="H36" s="65"/>
      <c r="I36" s="65"/>
    </row>
    <row r="37" spans="2:9" hidden="1" x14ac:dyDescent="0.25">
      <c r="B37" s="61" t="s">
        <v>44</v>
      </c>
      <c r="C37" s="68">
        <v>235000</v>
      </c>
      <c r="D37" s="61"/>
      <c r="E37" s="61"/>
      <c r="F37" s="65"/>
      <c r="G37" s="65"/>
      <c r="H37" s="65"/>
      <c r="I37" s="65"/>
    </row>
    <row r="38" spans="2:9" x14ac:dyDescent="0.25">
      <c r="B38" s="61"/>
      <c r="C38" s="69"/>
      <c r="D38" s="61"/>
      <c r="E38" s="61"/>
      <c r="F38" s="65"/>
      <c r="G38" s="65"/>
      <c r="H38" s="65"/>
      <c r="I38" s="65"/>
    </row>
    <row r="39" spans="2:9" x14ac:dyDescent="0.25">
      <c r="B39" s="61"/>
      <c r="C39" s="69"/>
      <c r="D39" s="61"/>
      <c r="E39" s="61"/>
      <c r="F39" s="65"/>
      <c r="G39" s="65"/>
      <c r="H39" s="65"/>
      <c r="I39" s="65"/>
    </row>
    <row r="40" spans="2:9" x14ac:dyDescent="0.25">
      <c r="B40" s="61"/>
      <c r="C40" s="69"/>
      <c r="D40" s="61"/>
      <c r="E40" s="61"/>
      <c r="F40" s="65"/>
      <c r="G40" s="65"/>
      <c r="H40" s="65"/>
      <c r="I40" s="65"/>
    </row>
    <row r="41" spans="2:9" x14ac:dyDescent="0.25">
      <c r="B41" s="61"/>
      <c r="C41" s="69"/>
      <c r="D41" s="61"/>
      <c r="E41" s="61"/>
      <c r="F41" s="65"/>
      <c r="G41" s="65"/>
      <c r="H41" s="65"/>
      <c r="I41" s="65"/>
    </row>
    <row r="42" spans="2:9" x14ac:dyDescent="0.25">
      <c r="B42" s="61"/>
      <c r="C42" s="69"/>
      <c r="D42" s="61"/>
      <c r="E42" s="61"/>
      <c r="F42" s="65"/>
      <c r="G42" s="65"/>
      <c r="H42" s="65"/>
      <c r="I42" s="65"/>
    </row>
    <row r="43" spans="2:9" x14ac:dyDescent="0.25">
      <c r="B43" s="61"/>
      <c r="C43" s="69"/>
      <c r="D43" s="61"/>
      <c r="E43" s="61"/>
      <c r="F43" s="65"/>
      <c r="G43" s="65"/>
      <c r="H43" s="65"/>
      <c r="I43" s="65"/>
    </row>
    <row r="44" spans="2:9" x14ac:dyDescent="0.25">
      <c r="B44" s="61"/>
      <c r="C44" s="69"/>
      <c r="D44" s="61"/>
      <c r="E44" s="61"/>
      <c r="F44" s="65"/>
      <c r="G44" s="65"/>
      <c r="H44" s="65"/>
      <c r="I44" s="65"/>
    </row>
    <row r="45" spans="2:9" x14ac:dyDescent="0.25">
      <c r="B45" s="61"/>
      <c r="C45" s="69"/>
      <c r="D45" s="61"/>
      <c r="E45" s="61"/>
      <c r="F45" s="65"/>
      <c r="G45" s="65"/>
      <c r="H45" s="65"/>
      <c r="I45" s="65"/>
    </row>
    <row r="46" spans="2:9" x14ac:dyDescent="0.25">
      <c r="B46" s="61"/>
      <c r="C46" s="69"/>
      <c r="D46" s="61"/>
      <c r="E46" s="61"/>
      <c r="F46" s="65"/>
      <c r="G46" s="65"/>
      <c r="H46" s="65"/>
      <c r="I46" s="65"/>
    </row>
    <row r="47" spans="2:9" x14ac:dyDescent="0.25">
      <c r="B47" s="61"/>
      <c r="C47" s="69"/>
      <c r="D47" s="61"/>
      <c r="E47" s="61"/>
      <c r="F47" s="65"/>
      <c r="G47" s="65"/>
      <c r="H47" s="65"/>
      <c r="I47" s="65"/>
    </row>
    <row r="48" spans="2:9" x14ac:dyDescent="0.25">
      <c r="B48" s="70"/>
      <c r="C48" s="71"/>
      <c r="D48" s="70"/>
      <c r="E48" s="70"/>
    </row>
    <row r="49" spans="2:5" x14ac:dyDescent="0.25">
      <c r="B49" s="70"/>
      <c r="C49" s="71"/>
      <c r="D49" s="70"/>
      <c r="E49" s="70"/>
    </row>
    <row r="50" spans="2:5" x14ac:dyDescent="0.25">
      <c r="B50" s="70"/>
      <c r="C50" s="71"/>
      <c r="D50" s="70"/>
      <c r="E50" s="70"/>
    </row>
    <row r="51" spans="2:5" x14ac:dyDescent="0.25">
      <c r="B51" s="70"/>
      <c r="C51" s="71"/>
      <c r="D51" s="70"/>
      <c r="E51" s="70"/>
    </row>
    <row r="52" spans="2:5" x14ac:dyDescent="0.25">
      <c r="B52" s="70"/>
      <c r="C52" s="71"/>
      <c r="D52" s="70"/>
      <c r="E52" s="70"/>
    </row>
    <row r="53" spans="2:5" x14ac:dyDescent="0.25">
      <c r="B53" s="70"/>
      <c r="C53" s="71"/>
      <c r="D53" s="70"/>
      <c r="E53" s="70"/>
    </row>
    <row r="54" spans="2:5" x14ac:dyDescent="0.25">
      <c r="B54" s="70"/>
      <c r="C54" s="71"/>
      <c r="D54" s="70"/>
      <c r="E54" s="70"/>
    </row>
    <row r="55" spans="2:5" x14ac:dyDescent="0.25">
      <c r="B55" s="70"/>
      <c r="C55" s="71"/>
      <c r="D55" s="70"/>
      <c r="E55" s="70"/>
    </row>
    <row r="56" spans="2:5" x14ac:dyDescent="0.25">
      <c r="B56" s="70"/>
      <c r="C56" s="71"/>
      <c r="D56" s="70"/>
      <c r="E56" s="70"/>
    </row>
    <row r="57" spans="2:5" x14ac:dyDescent="0.25">
      <c r="B57" s="70"/>
      <c r="C57" s="71"/>
      <c r="D57" s="70"/>
      <c r="E57" s="70"/>
    </row>
    <row r="58" spans="2:5" x14ac:dyDescent="0.25">
      <c r="B58" s="70"/>
      <c r="C58" s="71"/>
      <c r="D58" s="70"/>
      <c r="E58" s="70"/>
    </row>
    <row r="59" spans="2:5" x14ac:dyDescent="0.25">
      <c r="B59" s="70"/>
      <c r="C59" s="71"/>
      <c r="D59" s="70"/>
      <c r="E59" s="70"/>
    </row>
    <row r="60" spans="2:5" x14ac:dyDescent="0.25">
      <c r="B60" s="70"/>
      <c r="C60" s="71"/>
      <c r="D60" s="70"/>
      <c r="E60" s="70"/>
    </row>
    <row r="61" spans="2:5" x14ac:dyDescent="0.25">
      <c r="B61" s="70"/>
      <c r="C61" s="71"/>
      <c r="D61" s="70"/>
      <c r="E61" s="70"/>
    </row>
    <row r="62" spans="2:5" x14ac:dyDescent="0.25">
      <c r="B62" s="70"/>
      <c r="C62" s="71"/>
      <c r="D62" s="70"/>
      <c r="E62" s="70"/>
    </row>
    <row r="63" spans="2:5" x14ac:dyDescent="0.25">
      <c r="B63" s="70"/>
      <c r="C63" s="71"/>
      <c r="D63" s="70"/>
      <c r="E63" s="70"/>
    </row>
    <row r="64" spans="2:5" x14ac:dyDescent="0.25">
      <c r="B64" s="70"/>
      <c r="C64" s="71"/>
      <c r="D64" s="70"/>
      <c r="E64" s="70"/>
    </row>
    <row r="65" spans="2:5" x14ac:dyDescent="0.25">
      <c r="B65" s="70"/>
      <c r="C65" s="71"/>
      <c r="D65" s="70"/>
      <c r="E65" s="70"/>
    </row>
    <row r="66" spans="2:5" x14ac:dyDescent="0.25">
      <c r="B66" s="70"/>
      <c r="C66" s="71"/>
      <c r="D66" s="70"/>
      <c r="E66" s="70"/>
    </row>
    <row r="67" spans="2:5" x14ac:dyDescent="0.25">
      <c r="B67" s="70"/>
      <c r="C67" s="71"/>
      <c r="D67" s="70"/>
      <c r="E67" s="70"/>
    </row>
    <row r="68" spans="2:5" x14ac:dyDescent="0.25">
      <c r="B68" s="70"/>
      <c r="C68" s="71"/>
      <c r="D68" s="70"/>
      <c r="E68" s="70"/>
    </row>
    <row r="69" spans="2:5" x14ac:dyDescent="0.25">
      <c r="B69" s="70"/>
      <c r="C69" s="71"/>
      <c r="D69" s="70"/>
      <c r="E69" s="70"/>
    </row>
    <row r="70" spans="2:5" x14ac:dyDescent="0.25">
      <c r="B70" s="70"/>
      <c r="C70" s="71"/>
      <c r="D70" s="70"/>
      <c r="E70" s="70"/>
    </row>
    <row r="71" spans="2:5" x14ac:dyDescent="0.25">
      <c r="B71" s="70"/>
      <c r="C71" s="71"/>
      <c r="D71" s="70"/>
      <c r="E71" s="70"/>
    </row>
    <row r="72" spans="2:5" x14ac:dyDescent="0.25">
      <c r="B72" s="70"/>
      <c r="C72" s="71"/>
      <c r="D72" s="70"/>
      <c r="E72" s="70"/>
    </row>
    <row r="73" spans="2:5" x14ac:dyDescent="0.25">
      <c r="B73" s="70"/>
      <c r="C73" s="71"/>
      <c r="D73" s="70"/>
      <c r="E73" s="70"/>
    </row>
    <row r="74" spans="2:5" x14ac:dyDescent="0.25">
      <c r="B74" s="70"/>
      <c r="C74" s="71"/>
      <c r="D74" s="70"/>
      <c r="E74" s="70"/>
    </row>
    <row r="75" spans="2:5" x14ac:dyDescent="0.25">
      <c r="B75" s="70"/>
      <c r="C75" s="71"/>
      <c r="D75" s="70"/>
      <c r="E75" s="70"/>
    </row>
    <row r="76" spans="2:5" x14ac:dyDescent="0.25">
      <c r="B76" s="70"/>
      <c r="C76" s="71"/>
      <c r="D76" s="70"/>
      <c r="E76" s="70"/>
    </row>
    <row r="77" spans="2:5" x14ac:dyDescent="0.25">
      <c r="B77" s="70"/>
      <c r="C77" s="71"/>
      <c r="D77" s="70"/>
      <c r="E77" s="70"/>
    </row>
    <row r="78" spans="2:5" x14ac:dyDescent="0.25">
      <c r="B78" s="70"/>
      <c r="C78" s="71"/>
      <c r="D78" s="70"/>
      <c r="E78" s="70"/>
    </row>
    <row r="79" spans="2:5" x14ac:dyDescent="0.25">
      <c r="B79" s="70"/>
      <c r="C79" s="71"/>
      <c r="D79" s="70"/>
      <c r="E79" s="70"/>
    </row>
    <row r="80" spans="2:5" x14ac:dyDescent="0.25">
      <c r="B80" s="70"/>
      <c r="C80" s="71"/>
      <c r="D80" s="70"/>
      <c r="E80" s="70"/>
    </row>
    <row r="81" spans="2:5" x14ac:dyDescent="0.25">
      <c r="B81" s="70"/>
      <c r="C81" s="71"/>
      <c r="D81" s="70"/>
      <c r="E81" s="70"/>
    </row>
    <row r="82" spans="2:5" x14ac:dyDescent="0.25">
      <c r="B82" s="70"/>
      <c r="C82" s="71"/>
      <c r="D82" s="70"/>
      <c r="E82" s="70"/>
    </row>
    <row r="83" spans="2:5" x14ac:dyDescent="0.25">
      <c r="B83" s="70"/>
      <c r="C83" s="71"/>
      <c r="D83" s="70"/>
      <c r="E83" s="70"/>
    </row>
    <row r="84" spans="2:5" x14ac:dyDescent="0.25">
      <c r="B84" s="70"/>
      <c r="C84" s="71"/>
      <c r="D84" s="70"/>
      <c r="E84" s="70"/>
    </row>
    <row r="85" spans="2:5" x14ac:dyDescent="0.25">
      <c r="B85" s="70"/>
      <c r="C85" s="71"/>
      <c r="D85" s="70"/>
      <c r="E85" s="70"/>
    </row>
    <row r="86" spans="2:5" x14ac:dyDescent="0.25">
      <c r="B86" s="70"/>
      <c r="C86" s="71"/>
      <c r="D86" s="70"/>
      <c r="E86" s="70"/>
    </row>
    <row r="87" spans="2:5" x14ac:dyDescent="0.25">
      <c r="B87" s="70"/>
      <c r="C87" s="71"/>
      <c r="D87" s="70"/>
      <c r="E87" s="70"/>
    </row>
    <row r="88" spans="2:5" x14ac:dyDescent="0.25">
      <c r="B88" s="70"/>
      <c r="C88" s="71"/>
      <c r="D88" s="70"/>
      <c r="E88" s="70"/>
    </row>
    <row r="89" spans="2:5" x14ac:dyDescent="0.25">
      <c r="B89" s="70"/>
      <c r="C89" s="71"/>
      <c r="D89" s="70"/>
      <c r="E89" s="70"/>
    </row>
    <row r="90" spans="2:5" x14ac:dyDescent="0.25">
      <c r="B90" s="70"/>
      <c r="C90" s="71"/>
      <c r="D90" s="70"/>
      <c r="E90" s="70"/>
    </row>
    <row r="91" spans="2:5" x14ac:dyDescent="0.25">
      <c r="B91" s="70"/>
      <c r="C91" s="71"/>
      <c r="D91" s="70"/>
      <c r="E91" s="70"/>
    </row>
    <row r="92" spans="2:5" x14ac:dyDescent="0.25">
      <c r="B92" s="70"/>
      <c r="C92" s="71"/>
      <c r="D92" s="70"/>
      <c r="E92" s="70"/>
    </row>
    <row r="93" spans="2:5" x14ac:dyDescent="0.25">
      <c r="B93" s="70"/>
      <c r="C93" s="71"/>
      <c r="D93" s="70"/>
      <c r="E93" s="70"/>
    </row>
    <row r="94" spans="2:5" x14ac:dyDescent="0.25">
      <c r="B94" s="70"/>
      <c r="C94" s="71"/>
      <c r="D94" s="70"/>
      <c r="E94" s="70"/>
    </row>
    <row r="95" spans="2:5" x14ac:dyDescent="0.25">
      <c r="B95" s="70"/>
      <c r="C95" s="71"/>
      <c r="D95" s="70"/>
      <c r="E95" s="70"/>
    </row>
    <row r="96" spans="2:5" x14ac:dyDescent="0.25">
      <c r="B96" s="70"/>
      <c r="C96" s="71"/>
      <c r="D96" s="70"/>
      <c r="E96" s="70"/>
    </row>
    <row r="97" spans="2:5" x14ac:dyDescent="0.25">
      <c r="B97" s="70"/>
      <c r="C97" s="71"/>
      <c r="D97" s="70"/>
      <c r="E97" s="70"/>
    </row>
    <row r="98" spans="2:5" x14ac:dyDescent="0.25">
      <c r="B98" s="70"/>
      <c r="C98" s="71"/>
      <c r="D98" s="70"/>
      <c r="E98" s="70"/>
    </row>
    <row r="99" spans="2:5" x14ac:dyDescent="0.25">
      <c r="B99" s="70"/>
      <c r="C99" s="71"/>
      <c r="D99" s="70"/>
      <c r="E99" s="70"/>
    </row>
    <row r="100" spans="2:5" x14ac:dyDescent="0.25">
      <c r="B100" s="70"/>
      <c r="C100" s="71"/>
      <c r="D100" s="70"/>
      <c r="E100" s="70"/>
    </row>
    <row r="101" spans="2:5" x14ac:dyDescent="0.25">
      <c r="B101" s="70"/>
      <c r="C101" s="71"/>
      <c r="D101" s="70"/>
      <c r="E101" s="70"/>
    </row>
    <row r="102" spans="2:5" x14ac:dyDescent="0.25">
      <c r="B102" s="70"/>
      <c r="C102" s="71"/>
      <c r="D102" s="70"/>
      <c r="E102" s="70"/>
    </row>
    <row r="103" spans="2:5" x14ac:dyDescent="0.25">
      <c r="B103" s="70"/>
      <c r="C103" s="71"/>
      <c r="D103" s="70"/>
      <c r="E103" s="70"/>
    </row>
    <row r="104" spans="2:5" x14ac:dyDescent="0.25">
      <c r="B104" s="70"/>
      <c r="C104" s="71"/>
      <c r="D104" s="70"/>
      <c r="E104" s="70"/>
    </row>
    <row r="105" spans="2:5" x14ac:dyDescent="0.25">
      <c r="B105" s="70"/>
      <c r="C105" s="71"/>
      <c r="D105" s="70"/>
      <c r="E105" s="70"/>
    </row>
    <row r="106" spans="2:5" x14ac:dyDescent="0.25">
      <c r="B106" s="70"/>
      <c r="C106" s="71"/>
      <c r="D106" s="70"/>
      <c r="E106" s="70"/>
    </row>
    <row r="107" spans="2:5" x14ac:dyDescent="0.25">
      <c r="B107" s="70"/>
      <c r="C107" s="71"/>
      <c r="D107" s="70"/>
      <c r="E107" s="70"/>
    </row>
    <row r="108" spans="2:5" x14ac:dyDescent="0.25">
      <c r="B108" s="70"/>
      <c r="C108" s="71"/>
      <c r="D108" s="70"/>
      <c r="E108" s="70"/>
    </row>
    <row r="109" spans="2:5" x14ac:dyDescent="0.25">
      <c r="B109" s="70"/>
      <c r="C109" s="71"/>
      <c r="D109" s="70"/>
      <c r="E109" s="70"/>
    </row>
    <row r="110" spans="2:5" x14ac:dyDescent="0.25">
      <c r="B110" s="70"/>
      <c r="C110" s="71"/>
      <c r="D110" s="70"/>
      <c r="E110" s="70"/>
    </row>
    <row r="111" spans="2:5" x14ac:dyDescent="0.25">
      <c r="B111" s="70"/>
      <c r="C111" s="71"/>
      <c r="D111" s="70"/>
      <c r="E111" s="70"/>
    </row>
    <row r="112" spans="2:5" x14ac:dyDescent="0.25">
      <c r="B112" s="70"/>
      <c r="C112" s="71"/>
      <c r="D112" s="70"/>
      <c r="E112" s="70"/>
    </row>
    <row r="113" spans="2:5" x14ac:dyDescent="0.25">
      <c r="B113" s="70"/>
      <c r="C113" s="71"/>
      <c r="D113" s="70"/>
      <c r="E113" s="70"/>
    </row>
    <row r="114" spans="2:5" x14ac:dyDescent="0.25">
      <c r="B114" s="70"/>
      <c r="C114" s="71"/>
      <c r="D114" s="70"/>
      <c r="E114" s="70"/>
    </row>
    <row r="115" spans="2:5" x14ac:dyDescent="0.25">
      <c r="B115" s="70"/>
      <c r="C115" s="71"/>
      <c r="D115" s="70"/>
      <c r="E115" s="70"/>
    </row>
    <row r="116" spans="2:5" x14ac:dyDescent="0.25">
      <c r="B116" s="70"/>
      <c r="C116" s="71"/>
      <c r="D116" s="70"/>
      <c r="E116" s="70"/>
    </row>
    <row r="117" spans="2:5" x14ac:dyDescent="0.25">
      <c r="B117" s="70"/>
      <c r="C117" s="71"/>
      <c r="D117" s="70"/>
      <c r="E117" s="70"/>
    </row>
    <row r="118" spans="2:5" x14ac:dyDescent="0.25">
      <c r="B118" s="70"/>
      <c r="C118" s="71"/>
      <c r="D118" s="70"/>
      <c r="E118" s="70"/>
    </row>
    <row r="119" spans="2:5" x14ac:dyDescent="0.25">
      <c r="B119" s="70"/>
      <c r="C119" s="71"/>
      <c r="D119" s="70"/>
      <c r="E119" s="70"/>
    </row>
    <row r="120" spans="2:5" x14ac:dyDescent="0.25">
      <c r="B120" s="70"/>
      <c r="C120" s="71"/>
      <c r="D120" s="70"/>
      <c r="E120" s="70"/>
    </row>
    <row r="121" spans="2:5" x14ac:dyDescent="0.25">
      <c r="B121" s="70"/>
      <c r="C121" s="71"/>
      <c r="D121" s="70"/>
      <c r="E121" s="70"/>
    </row>
    <row r="122" spans="2:5" x14ac:dyDescent="0.25">
      <c r="B122" s="70"/>
      <c r="C122" s="71"/>
      <c r="D122" s="70"/>
      <c r="E122" s="70"/>
    </row>
    <row r="123" spans="2:5" x14ac:dyDescent="0.25">
      <c r="B123" s="70"/>
      <c r="C123" s="71"/>
      <c r="D123" s="70"/>
      <c r="E123" s="70"/>
    </row>
    <row r="124" spans="2:5" x14ac:dyDescent="0.25">
      <c r="B124" s="70"/>
      <c r="C124" s="71"/>
      <c r="D124" s="70"/>
      <c r="E124" s="70"/>
    </row>
    <row r="125" spans="2:5" x14ac:dyDescent="0.25">
      <c r="B125" s="70"/>
      <c r="C125" s="71"/>
      <c r="D125" s="70"/>
      <c r="E125" s="70"/>
    </row>
    <row r="126" spans="2:5" x14ac:dyDescent="0.25">
      <c r="B126" s="70"/>
      <c r="C126" s="71"/>
      <c r="D126" s="70"/>
      <c r="E126" s="70"/>
    </row>
    <row r="127" spans="2:5" x14ac:dyDescent="0.25">
      <c r="B127" s="70"/>
      <c r="C127" s="71"/>
      <c r="D127" s="70"/>
      <c r="E127" s="70"/>
    </row>
    <row r="128" spans="2:5" x14ac:dyDescent="0.25">
      <c r="B128" s="70"/>
      <c r="C128" s="71"/>
      <c r="D128" s="70"/>
      <c r="E128" s="70"/>
    </row>
    <row r="129" spans="2:5" x14ac:dyDescent="0.25">
      <c r="B129" s="70"/>
      <c r="C129" s="71"/>
      <c r="D129" s="70"/>
      <c r="E129" s="70"/>
    </row>
    <row r="130" spans="2:5" x14ac:dyDescent="0.25">
      <c r="B130" s="70"/>
      <c r="C130" s="71"/>
      <c r="D130" s="70"/>
      <c r="E130" s="70"/>
    </row>
    <row r="131" spans="2:5" x14ac:dyDescent="0.25">
      <c r="B131" s="70"/>
      <c r="C131" s="71"/>
      <c r="D131" s="70"/>
      <c r="E131" s="70"/>
    </row>
    <row r="132" spans="2:5" x14ac:dyDescent="0.25">
      <c r="B132" s="70"/>
      <c r="C132" s="71"/>
      <c r="D132" s="70"/>
      <c r="E132" s="70"/>
    </row>
    <row r="133" spans="2:5" x14ac:dyDescent="0.25">
      <c r="B133" s="70"/>
      <c r="C133" s="71"/>
      <c r="D133" s="70"/>
      <c r="E133" s="70"/>
    </row>
    <row r="134" spans="2:5" x14ac:dyDescent="0.25">
      <c r="B134" s="70"/>
      <c r="C134" s="71"/>
      <c r="D134" s="70"/>
      <c r="E134" s="70"/>
    </row>
    <row r="135" spans="2:5" x14ac:dyDescent="0.25">
      <c r="B135" s="70"/>
      <c r="C135" s="71"/>
      <c r="D135" s="70"/>
      <c r="E135" s="70"/>
    </row>
    <row r="136" spans="2:5" x14ac:dyDescent="0.25">
      <c r="B136" s="70"/>
      <c r="C136" s="71"/>
      <c r="D136" s="70"/>
      <c r="E136" s="70"/>
    </row>
    <row r="137" spans="2:5" x14ac:dyDescent="0.25">
      <c r="B137" s="70"/>
      <c r="C137" s="71"/>
      <c r="D137" s="70"/>
      <c r="E137" s="70"/>
    </row>
    <row r="138" spans="2:5" x14ac:dyDescent="0.25">
      <c r="B138" s="70"/>
      <c r="C138" s="71"/>
      <c r="D138" s="70"/>
      <c r="E138" s="70"/>
    </row>
    <row r="139" spans="2:5" x14ac:dyDescent="0.25">
      <c r="B139" s="70"/>
      <c r="C139" s="71"/>
      <c r="D139" s="70"/>
      <c r="E139" s="70"/>
    </row>
    <row r="140" spans="2:5" x14ac:dyDescent="0.25">
      <c r="B140" s="70"/>
      <c r="C140" s="71"/>
      <c r="D140" s="70"/>
      <c r="E140" s="70"/>
    </row>
    <row r="141" spans="2:5" x14ac:dyDescent="0.25">
      <c r="B141" s="70"/>
      <c r="C141" s="71"/>
      <c r="D141" s="70"/>
      <c r="E141" s="70"/>
    </row>
    <row r="142" spans="2:5" x14ac:dyDescent="0.25">
      <c r="B142" s="70"/>
      <c r="C142" s="71"/>
      <c r="D142" s="70"/>
      <c r="E142" s="70"/>
    </row>
    <row r="143" spans="2:5" x14ac:dyDescent="0.25">
      <c r="B143" s="70"/>
      <c r="C143" s="71"/>
      <c r="D143" s="70"/>
      <c r="E143" s="70"/>
    </row>
    <row r="144" spans="2:5" x14ac:dyDescent="0.25">
      <c r="B144" s="70"/>
      <c r="C144" s="71"/>
      <c r="D144" s="70"/>
      <c r="E144" s="70"/>
    </row>
    <row r="145" spans="2:5" x14ac:dyDescent="0.25">
      <c r="B145" s="70"/>
      <c r="C145" s="71"/>
      <c r="D145" s="70"/>
      <c r="E145" s="70"/>
    </row>
    <row r="146" spans="2:5" x14ac:dyDescent="0.25">
      <c r="B146" s="70"/>
      <c r="C146" s="71"/>
      <c r="D146" s="70"/>
      <c r="E146" s="70"/>
    </row>
    <row r="147" spans="2:5" x14ac:dyDescent="0.25">
      <c r="B147" s="70"/>
      <c r="C147" s="71"/>
      <c r="D147" s="70"/>
      <c r="E147" s="70"/>
    </row>
    <row r="148" spans="2:5" x14ac:dyDescent="0.25">
      <c r="B148" s="70"/>
      <c r="C148" s="71"/>
      <c r="D148" s="70"/>
      <c r="E148" s="70"/>
    </row>
    <row r="149" spans="2:5" x14ac:dyDescent="0.25">
      <c r="B149" s="70"/>
      <c r="C149" s="71"/>
      <c r="D149" s="70"/>
      <c r="E149" s="70"/>
    </row>
    <row r="150" spans="2:5" x14ac:dyDescent="0.25">
      <c r="B150" s="70"/>
      <c r="C150" s="71"/>
      <c r="D150" s="70"/>
      <c r="E150" s="70"/>
    </row>
    <row r="151" spans="2:5" x14ac:dyDescent="0.25">
      <c r="B151" s="70"/>
      <c r="C151" s="71"/>
      <c r="D151" s="70"/>
      <c r="E151" s="70"/>
    </row>
    <row r="152" spans="2:5" x14ac:dyDescent="0.25">
      <c r="B152" s="70"/>
      <c r="C152" s="71"/>
      <c r="D152" s="70"/>
      <c r="E152" s="70"/>
    </row>
    <row r="153" spans="2:5" x14ac:dyDescent="0.25">
      <c r="B153" s="70"/>
      <c r="C153" s="71"/>
      <c r="D153" s="70"/>
      <c r="E153" s="70"/>
    </row>
    <row r="154" spans="2:5" x14ac:dyDescent="0.25">
      <c r="B154" s="70"/>
      <c r="C154" s="71"/>
      <c r="D154" s="70"/>
      <c r="E154" s="70"/>
    </row>
    <row r="155" spans="2:5" x14ac:dyDescent="0.25">
      <c r="B155" s="70"/>
      <c r="C155" s="71"/>
      <c r="D155" s="70"/>
      <c r="E155" s="70"/>
    </row>
    <row r="156" spans="2:5" x14ac:dyDescent="0.25">
      <c r="B156" s="70"/>
      <c r="C156" s="71"/>
      <c r="D156" s="70"/>
      <c r="E156" s="70"/>
    </row>
    <row r="157" spans="2:5" x14ac:dyDescent="0.25">
      <c r="B157" s="70"/>
      <c r="C157" s="71"/>
      <c r="D157" s="70"/>
      <c r="E157" s="70"/>
    </row>
    <row r="158" spans="2:5" x14ac:dyDescent="0.25">
      <c r="B158" s="70"/>
      <c r="C158" s="71"/>
      <c r="D158" s="70"/>
      <c r="E158" s="70"/>
    </row>
    <row r="159" spans="2:5" x14ac:dyDescent="0.25">
      <c r="B159" s="70"/>
      <c r="C159" s="71"/>
      <c r="D159" s="70"/>
      <c r="E159" s="70"/>
    </row>
    <row r="160" spans="2:5" x14ac:dyDescent="0.25">
      <c r="B160" s="70"/>
      <c r="C160" s="71"/>
      <c r="D160" s="70"/>
      <c r="E160" s="70"/>
    </row>
    <row r="161" spans="2:5" x14ac:dyDescent="0.25">
      <c r="B161" s="70"/>
      <c r="C161" s="71"/>
      <c r="D161" s="70"/>
      <c r="E161" s="70"/>
    </row>
    <row r="162" spans="2:5" x14ac:dyDescent="0.25">
      <c r="B162" s="70"/>
      <c r="C162" s="71"/>
      <c r="D162" s="70"/>
      <c r="E162" s="70"/>
    </row>
    <row r="163" spans="2:5" x14ac:dyDescent="0.25">
      <c r="B163" s="70"/>
      <c r="C163" s="71"/>
      <c r="D163" s="70"/>
      <c r="E163" s="70"/>
    </row>
    <row r="164" spans="2:5" x14ac:dyDescent="0.25">
      <c r="B164" s="70"/>
      <c r="C164" s="71"/>
      <c r="D164" s="70"/>
      <c r="E164" s="70"/>
    </row>
    <row r="165" spans="2:5" x14ac:dyDescent="0.25">
      <c r="B165" s="70"/>
      <c r="C165" s="71"/>
      <c r="D165" s="70"/>
      <c r="E165" s="70"/>
    </row>
    <row r="166" spans="2:5" x14ac:dyDescent="0.25">
      <c r="B166" s="70"/>
      <c r="C166" s="71"/>
      <c r="D166" s="70"/>
      <c r="E166" s="70"/>
    </row>
    <row r="167" spans="2:5" x14ac:dyDescent="0.25">
      <c r="B167" s="70"/>
      <c r="C167" s="71"/>
      <c r="D167" s="70"/>
      <c r="E167" s="70"/>
    </row>
    <row r="168" spans="2:5" x14ac:dyDescent="0.25">
      <c r="B168" s="70"/>
      <c r="C168" s="71"/>
      <c r="D168" s="70"/>
      <c r="E168" s="70"/>
    </row>
    <row r="169" spans="2:5" x14ac:dyDescent="0.25">
      <c r="B169" s="70"/>
      <c r="C169" s="71"/>
      <c r="D169" s="70"/>
      <c r="E169" s="70"/>
    </row>
    <row r="170" spans="2:5" x14ac:dyDescent="0.25">
      <c r="B170" s="70"/>
      <c r="C170" s="71"/>
      <c r="D170" s="70"/>
      <c r="E170" s="70"/>
    </row>
    <row r="171" spans="2:5" x14ac:dyDescent="0.25">
      <c r="B171" s="70"/>
      <c r="C171" s="71"/>
      <c r="D171" s="70"/>
      <c r="E171" s="70"/>
    </row>
    <row r="172" spans="2:5" x14ac:dyDescent="0.25">
      <c r="B172" s="70"/>
      <c r="C172" s="71"/>
      <c r="D172" s="70"/>
      <c r="E172" s="70"/>
    </row>
    <row r="173" spans="2:5" x14ac:dyDescent="0.25">
      <c r="B173" s="70"/>
      <c r="C173" s="71"/>
      <c r="D173" s="70"/>
      <c r="E173" s="70"/>
    </row>
    <row r="174" spans="2:5" x14ac:dyDescent="0.25">
      <c r="B174" s="70"/>
      <c r="C174" s="71"/>
      <c r="D174" s="70"/>
      <c r="E174" s="70"/>
    </row>
    <row r="175" spans="2:5" x14ac:dyDescent="0.25">
      <c r="B175" s="70"/>
      <c r="C175" s="71"/>
      <c r="D175" s="70"/>
      <c r="E175" s="70"/>
    </row>
    <row r="176" spans="2:5" x14ac:dyDescent="0.25">
      <c r="B176" s="70"/>
      <c r="C176" s="71"/>
      <c r="D176" s="70"/>
      <c r="E176" s="70"/>
    </row>
    <row r="177" spans="2:5" x14ac:dyDescent="0.25">
      <c r="B177" s="70"/>
      <c r="C177" s="71"/>
      <c r="D177" s="70"/>
      <c r="E177" s="70"/>
    </row>
    <row r="178" spans="2:5" x14ac:dyDescent="0.25">
      <c r="B178" s="70"/>
      <c r="C178" s="71"/>
      <c r="D178" s="70"/>
      <c r="E178" s="70"/>
    </row>
    <row r="179" spans="2:5" x14ac:dyDescent="0.25">
      <c r="B179" s="70"/>
      <c r="C179" s="71"/>
      <c r="D179" s="70"/>
      <c r="E179" s="70"/>
    </row>
    <row r="180" spans="2:5" x14ac:dyDescent="0.25">
      <c r="B180" s="70"/>
      <c r="C180" s="71"/>
      <c r="D180" s="70"/>
      <c r="E180" s="70"/>
    </row>
    <row r="181" spans="2:5" x14ac:dyDescent="0.25">
      <c r="B181" s="70"/>
      <c r="C181" s="71"/>
      <c r="D181" s="70"/>
      <c r="E181" s="70"/>
    </row>
    <row r="182" spans="2:5" x14ac:dyDescent="0.25">
      <c r="B182" s="70"/>
      <c r="C182" s="71"/>
      <c r="D182" s="70"/>
      <c r="E182" s="70"/>
    </row>
    <row r="183" spans="2:5" x14ac:dyDescent="0.25">
      <c r="B183" s="70"/>
      <c r="C183" s="71"/>
      <c r="D183" s="70"/>
      <c r="E183" s="70"/>
    </row>
    <row r="184" spans="2:5" x14ac:dyDescent="0.25">
      <c r="B184" s="70"/>
      <c r="C184" s="71"/>
      <c r="D184" s="70"/>
      <c r="E184" s="70"/>
    </row>
    <row r="185" spans="2:5" x14ac:dyDescent="0.25">
      <c r="B185" s="70"/>
      <c r="C185" s="71"/>
      <c r="D185" s="70"/>
      <c r="E185" s="70"/>
    </row>
    <row r="186" spans="2:5" x14ac:dyDescent="0.25">
      <c r="B186" s="70"/>
      <c r="C186" s="71"/>
      <c r="D186" s="70"/>
      <c r="E186" s="70"/>
    </row>
    <row r="187" spans="2:5" x14ac:dyDescent="0.25">
      <c r="B187" s="70"/>
      <c r="C187" s="71"/>
      <c r="D187" s="70"/>
      <c r="E187" s="70"/>
    </row>
    <row r="188" spans="2:5" x14ac:dyDescent="0.25">
      <c r="B188" s="70"/>
      <c r="C188" s="71"/>
      <c r="D188" s="70"/>
      <c r="E188" s="70"/>
    </row>
    <row r="189" spans="2:5" x14ac:dyDescent="0.25">
      <c r="B189" s="70"/>
      <c r="C189" s="71"/>
      <c r="D189" s="70"/>
      <c r="E189" s="70"/>
    </row>
    <row r="190" spans="2:5" x14ac:dyDescent="0.25">
      <c r="B190" s="70"/>
      <c r="C190" s="71"/>
      <c r="D190" s="70"/>
      <c r="E190" s="70"/>
    </row>
    <row r="191" spans="2:5" x14ac:dyDescent="0.25">
      <c r="B191" s="70"/>
      <c r="C191" s="71"/>
      <c r="D191" s="70"/>
      <c r="E191" s="70"/>
    </row>
    <row r="192" spans="2:5" x14ac:dyDescent="0.25">
      <c r="B192" s="70"/>
      <c r="C192" s="71"/>
      <c r="D192" s="70"/>
      <c r="E192" s="70"/>
    </row>
    <row r="193" spans="2:5" x14ac:dyDescent="0.25">
      <c r="B193" s="70"/>
      <c r="C193" s="71"/>
      <c r="D193" s="70"/>
      <c r="E193" s="70"/>
    </row>
    <row r="194" spans="2:5" x14ac:dyDescent="0.25">
      <c r="B194" s="70"/>
      <c r="C194" s="71"/>
      <c r="D194" s="70"/>
      <c r="E194" s="70"/>
    </row>
    <row r="195" spans="2:5" x14ac:dyDescent="0.25">
      <c r="B195" s="70"/>
      <c r="C195" s="71"/>
      <c r="D195" s="70"/>
      <c r="E195" s="70"/>
    </row>
    <row r="196" spans="2:5" x14ac:dyDescent="0.25">
      <c r="B196" s="70"/>
      <c r="C196" s="71"/>
      <c r="D196" s="70"/>
      <c r="E196" s="70"/>
    </row>
    <row r="197" spans="2:5" x14ac:dyDescent="0.25">
      <c r="B197" s="70"/>
      <c r="C197" s="71"/>
      <c r="D197" s="70"/>
      <c r="E197" s="70"/>
    </row>
    <row r="198" spans="2:5" x14ac:dyDescent="0.25">
      <c r="B198" s="70"/>
      <c r="C198" s="71"/>
      <c r="D198" s="70"/>
      <c r="E198" s="70"/>
    </row>
    <row r="199" spans="2:5" x14ac:dyDescent="0.25">
      <c r="B199" s="70"/>
      <c r="C199" s="71"/>
      <c r="D199" s="70"/>
      <c r="E199" s="70"/>
    </row>
    <row r="200" spans="2:5" x14ac:dyDescent="0.25">
      <c r="B200" s="70"/>
      <c r="C200" s="71"/>
      <c r="D200" s="70"/>
      <c r="E200" s="70"/>
    </row>
    <row r="201" spans="2:5" x14ac:dyDescent="0.25">
      <c r="B201" s="70"/>
      <c r="C201" s="71"/>
      <c r="D201" s="70"/>
      <c r="E201" s="70"/>
    </row>
    <row r="202" spans="2:5" x14ac:dyDescent="0.25">
      <c r="B202" s="70"/>
      <c r="C202" s="71"/>
      <c r="D202" s="70"/>
      <c r="E202" s="70"/>
    </row>
    <row r="203" spans="2:5" x14ac:dyDescent="0.25">
      <c r="B203" s="70"/>
      <c r="C203" s="71"/>
      <c r="D203" s="70"/>
      <c r="E203" s="70"/>
    </row>
    <row r="204" spans="2:5" x14ac:dyDescent="0.25">
      <c r="B204" s="70"/>
      <c r="C204" s="71"/>
      <c r="D204" s="70"/>
      <c r="E204" s="70"/>
    </row>
    <row r="205" spans="2:5" x14ac:dyDescent="0.25">
      <c r="B205" s="70"/>
      <c r="C205" s="71"/>
      <c r="D205" s="70"/>
      <c r="E205" s="70"/>
    </row>
    <row r="206" spans="2:5" x14ac:dyDescent="0.25">
      <c r="B206" s="70"/>
      <c r="C206" s="71"/>
      <c r="D206" s="70"/>
      <c r="E206" s="70"/>
    </row>
    <row r="207" spans="2:5" x14ac:dyDescent="0.25">
      <c r="B207" s="70"/>
      <c r="C207" s="71"/>
      <c r="D207" s="70"/>
      <c r="E207" s="70"/>
    </row>
    <row r="208" spans="2:5" x14ac:dyDescent="0.25">
      <c r="B208" s="70"/>
      <c r="C208" s="71"/>
      <c r="D208" s="70"/>
      <c r="E208" s="70"/>
    </row>
    <row r="209" spans="2:5" x14ac:dyDescent="0.25">
      <c r="B209" s="70"/>
      <c r="C209" s="71"/>
      <c r="D209" s="70"/>
      <c r="E209" s="70"/>
    </row>
    <row r="210" spans="2:5" x14ac:dyDescent="0.25">
      <c r="B210" s="70"/>
      <c r="C210" s="71"/>
      <c r="D210" s="70"/>
      <c r="E210" s="70"/>
    </row>
    <row r="211" spans="2:5" x14ac:dyDescent="0.25">
      <c r="B211" s="70"/>
      <c r="C211" s="71"/>
      <c r="D211" s="70"/>
      <c r="E211" s="70"/>
    </row>
    <row r="212" spans="2:5" x14ac:dyDescent="0.25">
      <c r="B212" s="70"/>
      <c r="C212" s="71"/>
      <c r="D212" s="70"/>
      <c r="E212" s="70"/>
    </row>
  </sheetData>
  <sheetProtection algorithmName="SHA-512" hashValue="fWZkA/TCrcfZcVlkwqbgY9OrSViiPrgNtBHE2c23dcfKU58pzp6xp3cJBKY5nYavNVOpU+uQjxYN44lKf7IIAw==" saltValue="CJb498syytK4mC623Vcvbw==" spinCount="100000" sheet="1" objects="1" scenarios="1"/>
  <mergeCells count="12">
    <mergeCell ref="B17:C17"/>
    <mergeCell ref="E17:F19"/>
    <mergeCell ref="B11:C11"/>
    <mergeCell ref="E11:F11"/>
    <mergeCell ref="B12:C12"/>
    <mergeCell ref="E12:F12"/>
    <mergeCell ref="B16:C16"/>
    <mergeCell ref="B24:F24"/>
    <mergeCell ref="C25:D25"/>
    <mergeCell ref="C26:D26"/>
    <mergeCell ref="C27:D27"/>
    <mergeCell ref="C28:D28"/>
  </mergeCells>
  <pageMargins left="0.7" right="0.7" top="0.75" bottom="0.75" header="0.3" footer="0.3"/>
  <pageSetup scale="64" orientation="portrait" horizontalDpi="360" verticalDpi="360" r:id="rId1"/>
  <headerFooter>
    <oddFooter>&amp;L&amp;1#&amp;"Calibri"&amp;8&amp;K000000[AIA – INTERNAL]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3F01-BDCC-4AA4-948F-230391DEDA52}">
  <sheetPr codeName="Sheet3"/>
  <dimension ref="B2:K19"/>
  <sheetViews>
    <sheetView workbookViewId="0">
      <selection activeCell="H8" sqref="H8"/>
    </sheetView>
  </sheetViews>
  <sheetFormatPr defaultRowHeight="14.4" x14ac:dyDescent="0.3"/>
  <cols>
    <col min="2" max="2" width="34.77734375" customWidth="1"/>
    <col min="3" max="3" width="11.5546875" bestFit="1" customWidth="1"/>
    <col min="4" max="9" width="10.77734375" bestFit="1" customWidth="1"/>
    <col min="11" max="13" width="10.77734375" bestFit="1" customWidth="1"/>
    <col min="14" max="14" width="10.77734375" customWidth="1"/>
    <col min="15" max="16" width="10.77734375" bestFit="1" customWidth="1"/>
  </cols>
  <sheetData>
    <row r="2" spans="2:11" x14ac:dyDescent="0.3">
      <c r="B2" s="2" t="s">
        <v>45</v>
      </c>
      <c r="D2" s="3">
        <f>'Super TPD Cover'!C13</f>
        <v>27577</v>
      </c>
      <c r="K2" s="4"/>
    </row>
    <row r="3" spans="2:11" x14ac:dyDescent="0.3">
      <c r="B3" s="5" t="s">
        <v>46</v>
      </c>
      <c r="D3">
        <f>IF(AND($D$2&gt;=Assumptions!C8,$D$2&lt;=Assumptions!C9),C10,IF((AND($D$2&gt;=Assumptions!D8,$D$2&lt;=Assumptions!D9)),D10,IF((AND($D$2&gt;=Assumptions!E8,$D$2&lt;=Assumptions!E9)),E10,IF((AND($D$2&gt;=Assumptions!F8,$D$2&lt;=Assumptions!F9)),F10,IF((AND($D$2&gt;=Assumptions!G8,$D$2&lt;=Assumptions!G9)),G10,IF((AND($D$2&gt;=Assumptions!H8,$D$2&lt;=Assumptions!H9)),H10))))))</f>
        <v>60</v>
      </c>
    </row>
    <row r="4" spans="2:11" x14ac:dyDescent="0.3">
      <c r="B4" s="6" t="s">
        <v>47</v>
      </c>
      <c r="D4">
        <f>'Super TPD Cover'!C14</f>
        <v>49</v>
      </c>
    </row>
    <row r="5" spans="2:11" x14ac:dyDescent="0.3">
      <c r="B5" s="6"/>
    </row>
    <row r="7" spans="2:11" x14ac:dyDescent="0.3">
      <c r="B7" s="1"/>
    </row>
    <row r="8" spans="2:11" x14ac:dyDescent="0.3">
      <c r="B8" s="1"/>
      <c r="C8" s="7">
        <v>1</v>
      </c>
      <c r="D8" s="7">
        <v>22098</v>
      </c>
      <c r="E8" s="7">
        <v>22463</v>
      </c>
      <c r="F8" s="7">
        <v>22828</v>
      </c>
      <c r="G8" s="7">
        <v>23193</v>
      </c>
      <c r="H8" s="7">
        <v>23559</v>
      </c>
    </row>
    <row r="9" spans="2:11" x14ac:dyDescent="0.3">
      <c r="B9" s="1"/>
      <c r="C9" s="7">
        <v>22097</v>
      </c>
      <c r="D9" s="7">
        <v>22462</v>
      </c>
      <c r="E9" s="7">
        <v>22827</v>
      </c>
      <c r="F9" s="7">
        <v>23192</v>
      </c>
      <c r="G9" s="7">
        <v>23558</v>
      </c>
      <c r="H9" s="7">
        <v>54969</v>
      </c>
    </row>
    <row r="10" spans="2:11" x14ac:dyDescent="0.3">
      <c r="B10" s="1"/>
      <c r="C10" s="4">
        <v>55</v>
      </c>
      <c r="D10" s="4">
        <v>56</v>
      </c>
      <c r="E10" s="4">
        <v>57</v>
      </c>
      <c r="F10" s="4">
        <v>58</v>
      </c>
      <c r="G10" s="4">
        <v>59</v>
      </c>
      <c r="H10" s="4">
        <v>60</v>
      </c>
      <c r="I10" s="3"/>
    </row>
    <row r="11" spans="2:11" x14ac:dyDescent="0.3">
      <c r="B11" s="1"/>
      <c r="C11" s="3"/>
      <c r="D11" s="3"/>
    </row>
    <row r="12" spans="2:11" x14ac:dyDescent="0.3">
      <c r="B12" s="1"/>
      <c r="C12" s="3"/>
      <c r="D12" s="3"/>
    </row>
    <row r="14" spans="2:11" x14ac:dyDescent="0.3">
      <c r="C14" s="7"/>
    </row>
    <row r="15" spans="2:11" x14ac:dyDescent="0.3">
      <c r="C15" s="7"/>
      <c r="D15" s="8"/>
      <c r="E15" s="8"/>
      <c r="F15" s="8"/>
      <c r="G15" s="8"/>
      <c r="H15" s="8"/>
      <c r="I15" s="8"/>
    </row>
    <row r="16" spans="2:11" x14ac:dyDescent="0.3">
      <c r="D16" s="4"/>
      <c r="E16" s="4"/>
      <c r="F16" s="4"/>
      <c r="G16" s="4"/>
      <c r="H16" s="4"/>
      <c r="I16" s="4"/>
    </row>
    <row r="19" spans="3:3" x14ac:dyDescent="0.3">
      <c r="C19" s="7"/>
    </row>
  </sheetData>
  <pageMargins left="0.7" right="0.7" top="0.75" bottom="0.75" header="0.3" footer="0.3"/>
  <pageSetup orientation="portrait" horizontalDpi="360" verticalDpi="360" r:id="rId1"/>
  <headerFooter>
    <oddFooter>&amp;L&amp;1#&amp;"Calibri"&amp;8&amp;K000000[AIA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Super Life Cover</vt:lpstr>
      <vt:lpstr>Super TPD Cover</vt:lpstr>
      <vt:lpstr>Assumptions</vt:lpstr>
      <vt:lpstr>'Super Life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Sweet, Seon</dc:creator>
  <cp:keywords/>
  <dc:description/>
  <cp:lastModifiedBy>Martin, Benjamin-B</cp:lastModifiedBy>
  <cp:revision/>
  <dcterms:created xsi:type="dcterms:W3CDTF">2021-07-25T23:53:06Z</dcterms:created>
  <dcterms:modified xsi:type="dcterms:W3CDTF">2024-06-17T04:26:38Z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ac7489-8e74-4740-9640-de6a90bd2a80_Enabled">
    <vt:lpwstr>true</vt:lpwstr>
  </property>
  <property fmtid="{D5CDD505-2E9C-101B-9397-08002B2CF9AE}" pid="3" name="MSIP_Label_edac7489-8e74-4740-9640-de6a90bd2a80_SetDate">
    <vt:lpwstr>2023-08-13T23:55:27Z</vt:lpwstr>
  </property>
  <property fmtid="{D5CDD505-2E9C-101B-9397-08002B2CF9AE}" pid="4" name="MSIP_Label_edac7489-8e74-4740-9640-de6a90bd2a80_Method">
    <vt:lpwstr>Standard</vt:lpwstr>
  </property>
  <property fmtid="{D5CDD505-2E9C-101B-9397-08002B2CF9AE}" pid="5" name="MSIP_Label_edac7489-8e74-4740-9640-de6a90bd2a80_Name">
    <vt:lpwstr>edac7489-8e74-4740-9640-de6a90bd2a80</vt:lpwstr>
  </property>
  <property fmtid="{D5CDD505-2E9C-101B-9397-08002B2CF9AE}" pid="6" name="MSIP_Label_edac7489-8e74-4740-9640-de6a90bd2a80_SiteId">
    <vt:lpwstr>7f2c1900-9fd4-4b89-91d3-79a649996f0a</vt:lpwstr>
  </property>
  <property fmtid="{D5CDD505-2E9C-101B-9397-08002B2CF9AE}" pid="7" name="MSIP_Label_edac7489-8e74-4740-9640-de6a90bd2a80_ActionId">
    <vt:lpwstr>c27e0ca9-0f1d-46b7-ba03-9ad1e00da971</vt:lpwstr>
  </property>
  <property fmtid="{D5CDD505-2E9C-101B-9397-08002B2CF9AE}" pid="8" name="MSIP_Label_edac7489-8e74-4740-9640-de6a90bd2a80_ContentBits">
    <vt:lpwstr>2</vt:lpwstr>
  </property>
</Properties>
</file>