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mc:AlternateContent xmlns:mc="http://schemas.openxmlformats.org/markup-compatibility/2006">
    <mc:Choice Requires="x15">
      <x15ac:absPath xmlns:x15ac="http://schemas.microsoft.com/office/spreadsheetml/2010/11/ac" url="https://aiacom-my.sharepoint.com/personal/seon_sweet_aia_com/Documents/Desktop/"/>
    </mc:Choice>
  </mc:AlternateContent>
  <xr:revisionPtr revIDLastSave="222" documentId="8_{211F4403-D773-456B-89FA-24BBA7F625B9}" xr6:coauthVersionLast="47" xr6:coauthVersionMax="47" xr10:uidLastSave="{BB2ED36B-4E01-4D1D-A8E3-86842D2A9DA0}"/>
  <workbookProtection workbookAlgorithmName="SHA-512" workbookHashValue="mlX0g1DU9PX4fDDXHVpm0/jCC2Yiia4ip+fK1GRV1iUJjdXDz9xgVa58c53SSMEpMEjz9ScN8jXi88QwXzfpKQ==" workbookSaltValue="xMsYIAnaExfYzbGIbkXwpw==" workbookSpinCount="100000" lockStructure="1"/>
  <bookViews>
    <workbookView xWindow="-108" yWindow="-108" windowWidth="23256" windowHeight="12576" xr2:uid="{7D04D7E5-CEB5-48C3-8456-E76069374C79}"/>
  </bookViews>
  <sheets>
    <sheet name="Lump Sum Income Replacement" sheetId="2" r:id="rId1"/>
    <sheet name="Sheet1" sheetId="1" state="hidden" r:id="rId2"/>
  </sheets>
  <definedNames>
    <definedName name="Months">Sheet1!$T$2:$T$481</definedName>
    <definedName name="_xlnm.Print_Area" localSheetId="0">'Lump Sum Income Replacement'!$A$1:$M$19</definedName>
    <definedName name="Quarters">Sheet1!$L$2:INDEX(Sheet1!$L:$L,COUNTA(Sheet1!$L:$L))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14" i="1" l="1"/>
  <c r="B6" i="1"/>
  <c r="B5" i="1"/>
  <c r="L8" i="2" s="1"/>
  <c r="B3" i="1"/>
  <c r="B2" i="1"/>
  <c r="E47" i="1" l="1"/>
  <c r="E39" i="1"/>
  <c r="E31" i="1"/>
  <c r="E23" i="1"/>
  <c r="E15" i="1"/>
  <c r="E7" i="1"/>
  <c r="E54" i="1"/>
  <c r="E46" i="1"/>
  <c r="E38" i="1"/>
  <c r="E30" i="1"/>
  <c r="E22" i="1"/>
  <c r="E14" i="1"/>
  <c r="E6" i="1"/>
  <c r="E53" i="1"/>
  <c r="E5" i="1"/>
  <c r="E60" i="1"/>
  <c r="E52" i="1"/>
  <c r="E44" i="1"/>
  <c r="E36" i="1"/>
  <c r="E28" i="1"/>
  <c r="E20" i="1"/>
  <c r="E12" i="1"/>
  <c r="E4" i="1"/>
  <c r="E45" i="1"/>
  <c r="E37" i="1"/>
  <c r="E13" i="1"/>
  <c r="E59" i="1"/>
  <c r="E51" i="1"/>
  <c r="E43" i="1"/>
  <c r="E35" i="1"/>
  <c r="E27" i="1"/>
  <c r="E19" i="1"/>
  <c r="E11" i="1"/>
  <c r="E3" i="1"/>
  <c r="E61" i="1"/>
  <c r="E21" i="1"/>
  <c r="E58" i="1"/>
  <c r="E50" i="1"/>
  <c r="E42" i="1"/>
  <c r="E34" i="1"/>
  <c r="E26" i="1"/>
  <c r="E18" i="1"/>
  <c r="E10" i="1"/>
  <c r="E2" i="1"/>
  <c r="E57" i="1"/>
  <c r="E49" i="1"/>
  <c r="E41" i="1"/>
  <c r="E33" i="1"/>
  <c r="E25" i="1"/>
  <c r="E17" i="1"/>
  <c r="E9" i="1"/>
  <c r="E55" i="1"/>
  <c r="E29" i="1"/>
  <c r="E56" i="1"/>
  <c r="E48" i="1"/>
  <c r="E40" i="1"/>
  <c r="E32" i="1"/>
  <c r="E24" i="1"/>
  <c r="E16" i="1"/>
  <c r="E8" i="1"/>
  <c r="J3" i="1" l="1"/>
  <c r="F2" i="1"/>
  <c r="R3" i="1"/>
  <c r="L10" i="2"/>
  <c r="L9" i="2"/>
  <c r="B4" i="1"/>
  <c r="B10" i="1" s="1"/>
  <c r="R5" i="1"/>
  <c r="R4" i="1"/>
  <c r="U719" i="1" l="1"/>
  <c r="U714" i="1"/>
  <c r="U715" i="1"/>
  <c r="U718" i="1"/>
  <c r="U720" i="1"/>
  <c r="U716" i="1"/>
  <c r="U721" i="1"/>
  <c r="U717" i="1"/>
  <c r="F9" i="2"/>
  <c r="F3" i="1"/>
  <c r="U10" i="1"/>
  <c r="V10" i="1" s="1"/>
  <c r="U18" i="1"/>
  <c r="U26" i="1"/>
  <c r="U34" i="1"/>
  <c r="U42" i="1"/>
  <c r="U50" i="1"/>
  <c r="U58" i="1"/>
  <c r="U66" i="1"/>
  <c r="U74" i="1"/>
  <c r="U82" i="1"/>
  <c r="U90" i="1"/>
  <c r="U98" i="1"/>
  <c r="U106" i="1"/>
  <c r="U114" i="1"/>
  <c r="U122" i="1"/>
  <c r="U130" i="1"/>
  <c r="U138" i="1"/>
  <c r="U146" i="1"/>
  <c r="U154" i="1"/>
  <c r="U162" i="1"/>
  <c r="U170" i="1"/>
  <c r="U178" i="1"/>
  <c r="U3" i="1"/>
  <c r="V3" i="1" s="1"/>
  <c r="U11" i="1"/>
  <c r="V11" i="1" s="1"/>
  <c r="U19" i="1"/>
  <c r="U27" i="1"/>
  <c r="U35" i="1"/>
  <c r="U43" i="1"/>
  <c r="U51" i="1"/>
  <c r="U59" i="1"/>
  <c r="U67" i="1"/>
  <c r="U75" i="1"/>
  <c r="U83" i="1"/>
  <c r="U91" i="1"/>
  <c r="U99" i="1"/>
  <c r="U107" i="1"/>
  <c r="U115" i="1"/>
  <c r="U123" i="1"/>
  <c r="U131" i="1"/>
  <c r="U139" i="1"/>
  <c r="U147" i="1"/>
  <c r="U155" i="1"/>
  <c r="U163" i="1"/>
  <c r="U171" i="1"/>
  <c r="U179" i="1"/>
  <c r="U4" i="1"/>
  <c r="V4" i="1" s="1"/>
  <c r="U12" i="1"/>
  <c r="V12" i="1" s="1"/>
  <c r="U20" i="1"/>
  <c r="U28" i="1"/>
  <c r="U36" i="1"/>
  <c r="U44" i="1"/>
  <c r="U52" i="1"/>
  <c r="U60" i="1"/>
  <c r="U68" i="1"/>
  <c r="U76" i="1"/>
  <c r="U84" i="1"/>
  <c r="U92" i="1"/>
  <c r="U100" i="1"/>
  <c r="U108" i="1"/>
  <c r="U116" i="1"/>
  <c r="U124" i="1"/>
  <c r="U132" i="1"/>
  <c r="U140" i="1"/>
  <c r="U148" i="1"/>
  <c r="U156" i="1"/>
  <c r="U164" i="1"/>
  <c r="U172" i="1"/>
  <c r="U180" i="1"/>
  <c r="U5" i="1"/>
  <c r="V5" i="1" s="1"/>
  <c r="U13" i="1"/>
  <c r="V13" i="1" s="1"/>
  <c r="U21" i="1"/>
  <c r="U29" i="1"/>
  <c r="U37" i="1"/>
  <c r="U45" i="1"/>
  <c r="U53" i="1"/>
  <c r="U61" i="1"/>
  <c r="U69" i="1"/>
  <c r="U77" i="1"/>
  <c r="U85" i="1"/>
  <c r="U93" i="1"/>
  <c r="U101" i="1"/>
  <c r="U109" i="1"/>
  <c r="U117" i="1"/>
  <c r="U125" i="1"/>
  <c r="U133" i="1"/>
  <c r="U141" i="1"/>
  <c r="U149" i="1"/>
  <c r="U157" i="1"/>
  <c r="U165" i="1"/>
  <c r="U173" i="1"/>
  <c r="U181" i="1"/>
  <c r="U6" i="1"/>
  <c r="V6" i="1" s="1"/>
  <c r="U14" i="1"/>
  <c r="U22" i="1"/>
  <c r="U30" i="1"/>
  <c r="U38" i="1"/>
  <c r="U46" i="1"/>
  <c r="U54" i="1"/>
  <c r="U62" i="1"/>
  <c r="U70" i="1"/>
  <c r="U78" i="1"/>
  <c r="U86" i="1"/>
  <c r="U94" i="1"/>
  <c r="U102" i="1"/>
  <c r="U110" i="1"/>
  <c r="U118" i="1"/>
  <c r="U126" i="1"/>
  <c r="U134" i="1"/>
  <c r="U142" i="1"/>
  <c r="U150" i="1"/>
  <c r="U158" i="1"/>
  <c r="U166" i="1"/>
  <c r="U174" i="1"/>
  <c r="U182" i="1"/>
  <c r="U7" i="1"/>
  <c r="V7" i="1" s="1"/>
  <c r="U15" i="1"/>
  <c r="U23" i="1"/>
  <c r="U31" i="1"/>
  <c r="U39" i="1"/>
  <c r="U47" i="1"/>
  <c r="U55" i="1"/>
  <c r="U63" i="1"/>
  <c r="U71" i="1"/>
  <c r="U79" i="1"/>
  <c r="U87" i="1"/>
  <c r="U95" i="1"/>
  <c r="U103" i="1"/>
  <c r="U111" i="1"/>
  <c r="U119" i="1"/>
  <c r="U127" i="1"/>
  <c r="U135" i="1"/>
  <c r="U143" i="1"/>
  <c r="U151" i="1"/>
  <c r="U159" i="1"/>
  <c r="U167" i="1"/>
  <c r="U175" i="1"/>
  <c r="U183" i="1"/>
  <c r="U8" i="1"/>
  <c r="V8" i="1" s="1"/>
  <c r="U16" i="1"/>
  <c r="U24" i="1"/>
  <c r="U32" i="1"/>
  <c r="U40" i="1"/>
  <c r="U48" i="1"/>
  <c r="U56" i="1"/>
  <c r="U64" i="1"/>
  <c r="U72" i="1"/>
  <c r="U80" i="1"/>
  <c r="U88" i="1"/>
  <c r="U96" i="1"/>
  <c r="U104" i="1"/>
  <c r="U112" i="1"/>
  <c r="U120" i="1"/>
  <c r="U128" i="1"/>
  <c r="U136" i="1"/>
  <c r="U144" i="1"/>
  <c r="U152" i="1"/>
  <c r="U160" i="1"/>
  <c r="U168" i="1"/>
  <c r="U176" i="1"/>
  <c r="U184" i="1"/>
  <c r="U33" i="1"/>
  <c r="U97" i="1"/>
  <c r="U161" i="1"/>
  <c r="U190" i="1"/>
  <c r="U198" i="1"/>
  <c r="U206" i="1"/>
  <c r="U214" i="1"/>
  <c r="U222" i="1"/>
  <c r="U230" i="1"/>
  <c r="U238" i="1"/>
  <c r="U246" i="1"/>
  <c r="U254" i="1"/>
  <c r="U262" i="1"/>
  <c r="U270" i="1"/>
  <c r="U278" i="1"/>
  <c r="U286" i="1"/>
  <c r="U294" i="1"/>
  <c r="U302" i="1"/>
  <c r="U310" i="1"/>
  <c r="U318" i="1"/>
  <c r="U326" i="1"/>
  <c r="U334" i="1"/>
  <c r="U342" i="1"/>
  <c r="U350" i="1"/>
  <c r="U358" i="1"/>
  <c r="U366" i="1"/>
  <c r="U374" i="1"/>
  <c r="U382" i="1"/>
  <c r="U390" i="1"/>
  <c r="U398" i="1"/>
  <c r="U406" i="1"/>
  <c r="U414" i="1"/>
  <c r="U422" i="1"/>
  <c r="U430" i="1"/>
  <c r="U438" i="1"/>
  <c r="U446" i="1"/>
  <c r="U454" i="1"/>
  <c r="U462" i="1"/>
  <c r="U470" i="1"/>
  <c r="U478" i="1"/>
  <c r="U486" i="1"/>
  <c r="U494" i="1"/>
  <c r="U502" i="1"/>
  <c r="U510" i="1"/>
  <c r="U518" i="1"/>
  <c r="U526" i="1"/>
  <c r="U534" i="1"/>
  <c r="U542" i="1"/>
  <c r="U550" i="1"/>
  <c r="U558" i="1"/>
  <c r="U566" i="1"/>
  <c r="U574" i="1"/>
  <c r="U582" i="1"/>
  <c r="U590" i="1"/>
  <c r="U598" i="1"/>
  <c r="U606" i="1"/>
  <c r="U614" i="1"/>
  <c r="U622" i="1"/>
  <c r="U630" i="1"/>
  <c r="U638" i="1"/>
  <c r="U646" i="1"/>
  <c r="U654" i="1"/>
  <c r="U662" i="1"/>
  <c r="U670" i="1"/>
  <c r="U678" i="1"/>
  <c r="U686" i="1"/>
  <c r="U694" i="1"/>
  <c r="U702" i="1"/>
  <c r="U710" i="1"/>
  <c r="U49" i="1"/>
  <c r="U113" i="1"/>
  <c r="U177" i="1"/>
  <c r="U192" i="1"/>
  <c r="U200" i="1"/>
  <c r="U208" i="1"/>
  <c r="U216" i="1"/>
  <c r="U224" i="1"/>
  <c r="U232" i="1"/>
  <c r="U240" i="1"/>
  <c r="U248" i="1"/>
  <c r="U256" i="1"/>
  <c r="U264" i="1"/>
  <c r="U272" i="1"/>
  <c r="U280" i="1"/>
  <c r="U288" i="1"/>
  <c r="U296" i="1"/>
  <c r="U304" i="1"/>
  <c r="U312" i="1"/>
  <c r="U320" i="1"/>
  <c r="U328" i="1"/>
  <c r="U336" i="1"/>
  <c r="U344" i="1"/>
  <c r="U352" i="1"/>
  <c r="U360" i="1"/>
  <c r="U368" i="1"/>
  <c r="U376" i="1"/>
  <c r="U384" i="1"/>
  <c r="U392" i="1"/>
  <c r="U400" i="1"/>
  <c r="U408" i="1"/>
  <c r="U416" i="1"/>
  <c r="U424" i="1"/>
  <c r="U432" i="1"/>
  <c r="U440" i="1"/>
  <c r="U448" i="1"/>
  <c r="U456" i="1"/>
  <c r="U464" i="1"/>
  <c r="U472" i="1"/>
  <c r="U480" i="1"/>
  <c r="U488" i="1"/>
  <c r="U496" i="1"/>
  <c r="U504" i="1"/>
  <c r="U512" i="1"/>
  <c r="U520" i="1"/>
  <c r="U528" i="1"/>
  <c r="U536" i="1"/>
  <c r="U544" i="1"/>
  <c r="U552" i="1"/>
  <c r="U560" i="1"/>
  <c r="U568" i="1"/>
  <c r="U576" i="1"/>
  <c r="U584" i="1"/>
  <c r="U592" i="1"/>
  <c r="U600" i="1"/>
  <c r="U608" i="1"/>
  <c r="U616" i="1"/>
  <c r="U624" i="1"/>
  <c r="U632" i="1"/>
  <c r="U640" i="1"/>
  <c r="U648" i="1"/>
  <c r="U656" i="1"/>
  <c r="U664" i="1"/>
  <c r="U672" i="1"/>
  <c r="U680" i="1"/>
  <c r="U688" i="1"/>
  <c r="U696" i="1"/>
  <c r="U704" i="1"/>
  <c r="U712" i="1"/>
  <c r="U689" i="1"/>
  <c r="U705" i="1"/>
  <c r="U57" i="1"/>
  <c r="U121" i="1"/>
  <c r="U185" i="1"/>
  <c r="U193" i="1"/>
  <c r="U201" i="1"/>
  <c r="U209" i="1"/>
  <c r="U217" i="1"/>
  <c r="U225" i="1"/>
  <c r="U233" i="1"/>
  <c r="U241" i="1"/>
  <c r="U249" i="1"/>
  <c r="U257" i="1"/>
  <c r="U265" i="1"/>
  <c r="U273" i="1"/>
  <c r="U281" i="1"/>
  <c r="U289" i="1"/>
  <c r="U297" i="1"/>
  <c r="U305" i="1"/>
  <c r="U313" i="1"/>
  <c r="U321" i="1"/>
  <c r="U329" i="1"/>
  <c r="U337" i="1"/>
  <c r="U345" i="1"/>
  <c r="U353" i="1"/>
  <c r="U361" i="1"/>
  <c r="U369" i="1"/>
  <c r="U377" i="1"/>
  <c r="U385" i="1"/>
  <c r="U393" i="1"/>
  <c r="U401" i="1"/>
  <c r="U409" i="1"/>
  <c r="U417" i="1"/>
  <c r="U425" i="1"/>
  <c r="U433" i="1"/>
  <c r="U441" i="1"/>
  <c r="U449" i="1"/>
  <c r="U457" i="1"/>
  <c r="U465" i="1"/>
  <c r="U473" i="1"/>
  <c r="U481" i="1"/>
  <c r="U489" i="1"/>
  <c r="U497" i="1"/>
  <c r="U505" i="1"/>
  <c r="U513" i="1"/>
  <c r="U521" i="1"/>
  <c r="U529" i="1"/>
  <c r="U537" i="1"/>
  <c r="U545" i="1"/>
  <c r="U553" i="1"/>
  <c r="U561" i="1"/>
  <c r="U569" i="1"/>
  <c r="U577" i="1"/>
  <c r="U585" i="1"/>
  <c r="U593" i="1"/>
  <c r="U601" i="1"/>
  <c r="U609" i="1"/>
  <c r="U617" i="1"/>
  <c r="U625" i="1"/>
  <c r="U633" i="1"/>
  <c r="U641" i="1"/>
  <c r="U649" i="1"/>
  <c r="U657" i="1"/>
  <c r="U665" i="1"/>
  <c r="U673" i="1"/>
  <c r="U681" i="1"/>
  <c r="U697" i="1"/>
  <c r="U713" i="1"/>
  <c r="U65" i="1"/>
  <c r="U129" i="1"/>
  <c r="U186" i="1"/>
  <c r="U194" i="1"/>
  <c r="U202" i="1"/>
  <c r="U210" i="1"/>
  <c r="U218" i="1"/>
  <c r="U226" i="1"/>
  <c r="U234" i="1"/>
  <c r="U242" i="1"/>
  <c r="U250" i="1"/>
  <c r="U258" i="1"/>
  <c r="U266" i="1"/>
  <c r="U274" i="1"/>
  <c r="U282" i="1"/>
  <c r="U290" i="1"/>
  <c r="U298" i="1"/>
  <c r="U306" i="1"/>
  <c r="U314" i="1"/>
  <c r="U322" i="1"/>
  <c r="U330" i="1"/>
  <c r="U338" i="1"/>
  <c r="U346" i="1"/>
  <c r="U354" i="1"/>
  <c r="U362" i="1"/>
  <c r="U370" i="1"/>
  <c r="U378" i="1"/>
  <c r="U386" i="1"/>
  <c r="U394" i="1"/>
  <c r="U402" i="1"/>
  <c r="U410" i="1"/>
  <c r="U418" i="1"/>
  <c r="U426" i="1"/>
  <c r="U434" i="1"/>
  <c r="U442" i="1"/>
  <c r="U450" i="1"/>
  <c r="U458" i="1"/>
  <c r="U466" i="1"/>
  <c r="U474" i="1"/>
  <c r="U482" i="1"/>
  <c r="U490" i="1"/>
  <c r="U498" i="1"/>
  <c r="U506" i="1"/>
  <c r="U514" i="1"/>
  <c r="U522" i="1"/>
  <c r="U530" i="1"/>
  <c r="U538" i="1"/>
  <c r="U546" i="1"/>
  <c r="U554" i="1"/>
  <c r="U562" i="1"/>
  <c r="U570" i="1"/>
  <c r="U578" i="1"/>
  <c r="U586" i="1"/>
  <c r="U594" i="1"/>
  <c r="U602" i="1"/>
  <c r="U610" i="1"/>
  <c r="U618" i="1"/>
  <c r="U626" i="1"/>
  <c r="U634" i="1"/>
  <c r="U642" i="1"/>
  <c r="U650" i="1"/>
  <c r="U658" i="1"/>
  <c r="U666" i="1"/>
  <c r="U674" i="1"/>
  <c r="U682" i="1"/>
  <c r="U690" i="1"/>
  <c r="U698" i="1"/>
  <c r="U706" i="1"/>
  <c r="U2" i="1"/>
  <c r="V2" i="1" s="1"/>
  <c r="U9" i="1"/>
  <c r="V9" i="1" s="1"/>
  <c r="U73" i="1"/>
  <c r="U137" i="1"/>
  <c r="U187" i="1"/>
  <c r="U195" i="1"/>
  <c r="U203" i="1"/>
  <c r="U211" i="1"/>
  <c r="U219" i="1"/>
  <c r="U227" i="1"/>
  <c r="U235" i="1"/>
  <c r="U243" i="1"/>
  <c r="U251" i="1"/>
  <c r="U259" i="1"/>
  <c r="U267" i="1"/>
  <c r="U275" i="1"/>
  <c r="U283" i="1"/>
  <c r="U291" i="1"/>
  <c r="U299" i="1"/>
  <c r="U307" i="1"/>
  <c r="U315" i="1"/>
  <c r="U323" i="1"/>
  <c r="U331" i="1"/>
  <c r="U339" i="1"/>
  <c r="U347" i="1"/>
  <c r="U355" i="1"/>
  <c r="U363" i="1"/>
  <c r="U371" i="1"/>
  <c r="U379" i="1"/>
  <c r="U387" i="1"/>
  <c r="U395" i="1"/>
  <c r="U403" i="1"/>
  <c r="U411" i="1"/>
  <c r="U419" i="1"/>
  <c r="U427" i="1"/>
  <c r="U435" i="1"/>
  <c r="U443" i="1"/>
  <c r="U451" i="1"/>
  <c r="U459" i="1"/>
  <c r="U467" i="1"/>
  <c r="U475" i="1"/>
  <c r="U483" i="1"/>
  <c r="U491" i="1"/>
  <c r="U499" i="1"/>
  <c r="U507" i="1"/>
  <c r="U515" i="1"/>
  <c r="U523" i="1"/>
  <c r="U531" i="1"/>
  <c r="U539" i="1"/>
  <c r="U547" i="1"/>
  <c r="U555" i="1"/>
  <c r="U563" i="1"/>
  <c r="U571" i="1"/>
  <c r="U579" i="1"/>
  <c r="U587" i="1"/>
  <c r="U595" i="1"/>
  <c r="U603" i="1"/>
  <c r="U611" i="1"/>
  <c r="U619" i="1"/>
  <c r="U627" i="1"/>
  <c r="U635" i="1"/>
  <c r="U643" i="1"/>
  <c r="U651" i="1"/>
  <c r="U659" i="1"/>
  <c r="U667" i="1"/>
  <c r="U675" i="1"/>
  <c r="U683" i="1"/>
  <c r="U691" i="1"/>
  <c r="U699" i="1"/>
  <c r="U707" i="1"/>
  <c r="U17" i="1"/>
  <c r="U188" i="1"/>
  <c r="U25" i="1"/>
  <c r="U189" i="1"/>
  <c r="U212" i="1"/>
  <c r="U231" i="1"/>
  <c r="U253" i="1"/>
  <c r="U276" i="1"/>
  <c r="U295" i="1"/>
  <c r="U317" i="1"/>
  <c r="U340" i="1"/>
  <c r="U359" i="1"/>
  <c r="U381" i="1"/>
  <c r="U404" i="1"/>
  <c r="U423" i="1"/>
  <c r="U445" i="1"/>
  <c r="U468" i="1"/>
  <c r="U487" i="1"/>
  <c r="U509" i="1"/>
  <c r="U532" i="1"/>
  <c r="U551" i="1"/>
  <c r="U573" i="1"/>
  <c r="U596" i="1"/>
  <c r="U615" i="1"/>
  <c r="U637" i="1"/>
  <c r="U660" i="1"/>
  <c r="U679" i="1"/>
  <c r="U701" i="1"/>
  <c r="U41" i="1"/>
  <c r="U191" i="1"/>
  <c r="U213" i="1"/>
  <c r="U236" i="1"/>
  <c r="U255" i="1"/>
  <c r="U277" i="1"/>
  <c r="U300" i="1"/>
  <c r="U319" i="1"/>
  <c r="U341" i="1"/>
  <c r="U364" i="1"/>
  <c r="U383" i="1"/>
  <c r="U405" i="1"/>
  <c r="U428" i="1"/>
  <c r="U447" i="1"/>
  <c r="U469" i="1"/>
  <c r="U492" i="1"/>
  <c r="U511" i="1"/>
  <c r="U533" i="1"/>
  <c r="U556" i="1"/>
  <c r="U575" i="1"/>
  <c r="U597" i="1"/>
  <c r="U620" i="1"/>
  <c r="U639" i="1"/>
  <c r="U661" i="1"/>
  <c r="U81" i="1"/>
  <c r="U196" i="1"/>
  <c r="U215" i="1"/>
  <c r="U237" i="1"/>
  <c r="U260" i="1"/>
  <c r="U279" i="1"/>
  <c r="U301" i="1"/>
  <c r="U324" i="1"/>
  <c r="U343" i="1"/>
  <c r="U365" i="1"/>
  <c r="U388" i="1"/>
  <c r="U407" i="1"/>
  <c r="U429" i="1"/>
  <c r="U452" i="1"/>
  <c r="U471" i="1"/>
  <c r="U493" i="1"/>
  <c r="U516" i="1"/>
  <c r="U535" i="1"/>
  <c r="U557" i="1"/>
  <c r="U580" i="1"/>
  <c r="U599" i="1"/>
  <c r="U621" i="1"/>
  <c r="U644" i="1"/>
  <c r="U663" i="1"/>
  <c r="U685" i="1"/>
  <c r="U708" i="1"/>
  <c r="U581" i="1"/>
  <c r="U623" i="1"/>
  <c r="U668" i="1"/>
  <c r="U709" i="1"/>
  <c r="U669" i="1"/>
  <c r="U153" i="1"/>
  <c r="U269" i="1"/>
  <c r="U311" i="1"/>
  <c r="U356" i="1"/>
  <c r="U439" i="1"/>
  <c r="U484" i="1"/>
  <c r="U548" i="1"/>
  <c r="U612" i="1"/>
  <c r="U676" i="1"/>
  <c r="U335" i="1"/>
  <c r="U444" i="1"/>
  <c r="U549" i="1"/>
  <c r="U636" i="1"/>
  <c r="U89" i="1"/>
  <c r="U197" i="1"/>
  <c r="U220" i="1"/>
  <c r="U239" i="1"/>
  <c r="U261" i="1"/>
  <c r="U284" i="1"/>
  <c r="U303" i="1"/>
  <c r="U325" i="1"/>
  <c r="U348" i="1"/>
  <c r="U367" i="1"/>
  <c r="U389" i="1"/>
  <c r="U412" i="1"/>
  <c r="U431" i="1"/>
  <c r="U453" i="1"/>
  <c r="U476" i="1"/>
  <c r="U495" i="1"/>
  <c r="U517" i="1"/>
  <c r="U540" i="1"/>
  <c r="U559" i="1"/>
  <c r="U604" i="1"/>
  <c r="U645" i="1"/>
  <c r="U687" i="1"/>
  <c r="U711" i="1"/>
  <c r="U228" i="1"/>
  <c r="U397" i="1"/>
  <c r="U525" i="1"/>
  <c r="U653" i="1"/>
  <c r="U169" i="1"/>
  <c r="U252" i="1"/>
  <c r="U293" i="1"/>
  <c r="U357" i="1"/>
  <c r="U399" i="1"/>
  <c r="U485" i="1"/>
  <c r="U591" i="1"/>
  <c r="U655" i="1"/>
  <c r="U703" i="1"/>
  <c r="U105" i="1"/>
  <c r="U199" i="1"/>
  <c r="U221" i="1"/>
  <c r="U244" i="1"/>
  <c r="U263" i="1"/>
  <c r="U285" i="1"/>
  <c r="U308" i="1"/>
  <c r="U327" i="1"/>
  <c r="U349" i="1"/>
  <c r="U372" i="1"/>
  <c r="U391" i="1"/>
  <c r="U413" i="1"/>
  <c r="U436" i="1"/>
  <c r="U455" i="1"/>
  <c r="U477" i="1"/>
  <c r="U500" i="1"/>
  <c r="U519" i="1"/>
  <c r="U541" i="1"/>
  <c r="U564" i="1"/>
  <c r="U583" i="1"/>
  <c r="U605" i="1"/>
  <c r="U628" i="1"/>
  <c r="U647" i="1"/>
  <c r="U692" i="1"/>
  <c r="U205" i="1"/>
  <c r="U247" i="1"/>
  <c r="U292" i="1"/>
  <c r="U333" i="1"/>
  <c r="U375" i="1"/>
  <c r="U461" i="1"/>
  <c r="U503" i="1"/>
  <c r="U589" i="1"/>
  <c r="U631" i="1"/>
  <c r="U527" i="1"/>
  <c r="U677" i="1"/>
  <c r="U145" i="1"/>
  <c r="U204" i="1"/>
  <c r="U223" i="1"/>
  <c r="U245" i="1"/>
  <c r="U268" i="1"/>
  <c r="U287" i="1"/>
  <c r="U309" i="1"/>
  <c r="U332" i="1"/>
  <c r="U351" i="1"/>
  <c r="U373" i="1"/>
  <c r="U396" i="1"/>
  <c r="U415" i="1"/>
  <c r="U437" i="1"/>
  <c r="U460" i="1"/>
  <c r="U479" i="1"/>
  <c r="U501" i="1"/>
  <c r="U524" i="1"/>
  <c r="U543" i="1"/>
  <c r="U565" i="1"/>
  <c r="U588" i="1"/>
  <c r="U607" i="1"/>
  <c r="U629" i="1"/>
  <c r="U652" i="1"/>
  <c r="U671" i="1"/>
  <c r="U693" i="1"/>
  <c r="U420" i="1"/>
  <c r="U567" i="1"/>
  <c r="U695" i="1"/>
  <c r="U207" i="1"/>
  <c r="U229" i="1"/>
  <c r="U271" i="1"/>
  <c r="U316" i="1"/>
  <c r="U380" i="1"/>
  <c r="U421" i="1"/>
  <c r="U463" i="1"/>
  <c r="U508" i="1"/>
  <c r="U572" i="1"/>
  <c r="U613" i="1"/>
  <c r="U700" i="1"/>
  <c r="U684" i="1"/>
  <c r="F10" i="2"/>
  <c r="F8" i="2"/>
  <c r="R2" i="1"/>
  <c r="R10" i="1" s="1" a="1"/>
  <c r="R10" i="1" s="1"/>
  <c r="V17" i="1" l="1"/>
  <c r="V16" i="1"/>
  <c r="V28" i="1" s="1"/>
  <c r="V25" i="1"/>
  <c r="V37" i="1" s="1"/>
  <c r="F4" i="1"/>
  <c r="V23" i="1"/>
  <c r="V21" i="1"/>
  <c r="V22" i="1"/>
  <c r="V14" i="1"/>
  <c r="V24" i="1"/>
  <c r="V15" i="1"/>
  <c r="V18" i="1"/>
  <c r="V19" i="1"/>
  <c r="V20" i="1"/>
  <c r="V35" i="1" l="1"/>
  <c r="V30" i="1"/>
  <c r="V40" i="1"/>
  <c r="V49" i="1"/>
  <c r="V36" i="1"/>
  <c r="V26" i="1"/>
  <c r="V27" i="1"/>
  <c r="V29" i="1"/>
  <c r="V32" i="1"/>
  <c r="V34" i="1"/>
  <c r="V33" i="1"/>
  <c r="F5" i="1"/>
  <c r="V31" i="1"/>
  <c r="J2" i="1"/>
  <c r="J6" i="1"/>
  <c r="J5" i="1"/>
  <c r="J10" i="1" l="1" a="1"/>
  <c r="J10" i="1" s="1"/>
  <c r="V52" i="1"/>
  <c r="V39" i="1"/>
  <c r="V46" i="1"/>
  <c r="V38" i="1"/>
  <c r="V43" i="1"/>
  <c r="V44" i="1"/>
  <c r="V48" i="1"/>
  <c r="V42" i="1"/>
  <c r="V45" i="1"/>
  <c r="V41" i="1"/>
  <c r="V61" i="1"/>
  <c r="V47" i="1"/>
  <c r="F6" i="1"/>
  <c r="M5" i="1"/>
  <c r="N5" i="1" s="1"/>
  <c r="M13" i="1"/>
  <c r="M21" i="1"/>
  <c r="M29" i="1"/>
  <c r="M37" i="1"/>
  <c r="M45" i="1"/>
  <c r="M53" i="1"/>
  <c r="M61" i="1"/>
  <c r="M69" i="1"/>
  <c r="M77" i="1"/>
  <c r="M85" i="1"/>
  <c r="M93" i="1"/>
  <c r="M101" i="1"/>
  <c r="M109" i="1"/>
  <c r="M117" i="1"/>
  <c r="M125" i="1"/>
  <c r="M133" i="1"/>
  <c r="M141" i="1"/>
  <c r="M149" i="1"/>
  <c r="M157" i="1"/>
  <c r="M165" i="1"/>
  <c r="M173" i="1"/>
  <c r="M181" i="1"/>
  <c r="M189" i="1"/>
  <c r="M197" i="1"/>
  <c r="M205" i="1"/>
  <c r="M213" i="1"/>
  <c r="M221" i="1"/>
  <c r="M229" i="1"/>
  <c r="M237" i="1"/>
  <c r="M6" i="1"/>
  <c r="M14" i="1"/>
  <c r="M22" i="1"/>
  <c r="M30" i="1"/>
  <c r="M38" i="1"/>
  <c r="M46" i="1"/>
  <c r="M54" i="1"/>
  <c r="M62" i="1"/>
  <c r="M70" i="1"/>
  <c r="M78" i="1"/>
  <c r="M86" i="1"/>
  <c r="M94" i="1"/>
  <c r="M102" i="1"/>
  <c r="M110" i="1"/>
  <c r="M118" i="1"/>
  <c r="M126" i="1"/>
  <c r="M134" i="1"/>
  <c r="M142" i="1"/>
  <c r="M150" i="1"/>
  <c r="M158" i="1"/>
  <c r="M166" i="1"/>
  <c r="M174" i="1"/>
  <c r="M182" i="1"/>
  <c r="M190" i="1"/>
  <c r="M198" i="1"/>
  <c r="M206" i="1"/>
  <c r="M214" i="1"/>
  <c r="M222" i="1"/>
  <c r="M230" i="1"/>
  <c r="M7" i="1"/>
  <c r="M15" i="1"/>
  <c r="M23" i="1"/>
  <c r="M31" i="1"/>
  <c r="M39" i="1"/>
  <c r="M47" i="1"/>
  <c r="M55" i="1"/>
  <c r="M63" i="1"/>
  <c r="M71" i="1"/>
  <c r="M79" i="1"/>
  <c r="M87" i="1"/>
  <c r="M95" i="1"/>
  <c r="M103" i="1"/>
  <c r="M111" i="1"/>
  <c r="M119" i="1"/>
  <c r="M127" i="1"/>
  <c r="M135" i="1"/>
  <c r="M143" i="1"/>
  <c r="M151" i="1"/>
  <c r="M159" i="1"/>
  <c r="M167" i="1"/>
  <c r="M175" i="1"/>
  <c r="M183" i="1"/>
  <c r="M191" i="1"/>
  <c r="M199" i="1"/>
  <c r="M207" i="1"/>
  <c r="M215" i="1"/>
  <c r="M223" i="1"/>
  <c r="M8" i="1"/>
  <c r="M16" i="1"/>
  <c r="M24" i="1"/>
  <c r="M32" i="1"/>
  <c r="M40" i="1"/>
  <c r="M48" i="1"/>
  <c r="M56" i="1"/>
  <c r="M64" i="1"/>
  <c r="M72" i="1"/>
  <c r="M80" i="1"/>
  <c r="M88" i="1"/>
  <c r="M96" i="1"/>
  <c r="M104" i="1"/>
  <c r="M112" i="1"/>
  <c r="M120" i="1"/>
  <c r="M128" i="1"/>
  <c r="M136" i="1"/>
  <c r="M144" i="1"/>
  <c r="M152" i="1"/>
  <c r="M160" i="1"/>
  <c r="M168" i="1"/>
  <c r="M176" i="1"/>
  <c r="M184" i="1"/>
  <c r="M192" i="1"/>
  <c r="M200" i="1"/>
  <c r="M208" i="1"/>
  <c r="M216" i="1"/>
  <c r="M224" i="1"/>
  <c r="M9" i="1"/>
  <c r="M17" i="1"/>
  <c r="M25" i="1"/>
  <c r="M33" i="1"/>
  <c r="M41" i="1"/>
  <c r="M49" i="1"/>
  <c r="M57" i="1"/>
  <c r="M65" i="1"/>
  <c r="M73" i="1"/>
  <c r="M81" i="1"/>
  <c r="M89" i="1"/>
  <c r="M97" i="1"/>
  <c r="M105" i="1"/>
  <c r="M113" i="1"/>
  <c r="M121" i="1"/>
  <c r="M129" i="1"/>
  <c r="M137" i="1"/>
  <c r="M145" i="1"/>
  <c r="M153" i="1"/>
  <c r="M161" i="1"/>
  <c r="M169" i="1"/>
  <c r="M177" i="1"/>
  <c r="M185" i="1"/>
  <c r="M193" i="1"/>
  <c r="M201" i="1"/>
  <c r="M209" i="1"/>
  <c r="M217" i="1"/>
  <c r="M225" i="1"/>
  <c r="M233" i="1"/>
  <c r="M241" i="1"/>
  <c r="M3" i="1"/>
  <c r="N3" i="1" s="1"/>
  <c r="M11" i="1"/>
  <c r="M19" i="1"/>
  <c r="M27" i="1"/>
  <c r="M35" i="1"/>
  <c r="M43" i="1"/>
  <c r="M51" i="1"/>
  <c r="M59" i="1"/>
  <c r="M67" i="1"/>
  <c r="M75" i="1"/>
  <c r="M83" i="1"/>
  <c r="M91" i="1"/>
  <c r="M99" i="1"/>
  <c r="M107" i="1"/>
  <c r="M115" i="1"/>
  <c r="M123" i="1"/>
  <c r="M131" i="1"/>
  <c r="M139" i="1"/>
  <c r="M147" i="1"/>
  <c r="M155" i="1"/>
  <c r="M163" i="1"/>
  <c r="M171" i="1"/>
  <c r="M179" i="1"/>
  <c r="M187" i="1"/>
  <c r="M195" i="1"/>
  <c r="M203" i="1"/>
  <c r="M211" i="1"/>
  <c r="M219" i="1"/>
  <c r="M227" i="1"/>
  <c r="M235" i="1"/>
  <c r="M18" i="1"/>
  <c r="M50" i="1"/>
  <c r="M82" i="1"/>
  <c r="M114" i="1"/>
  <c r="M146" i="1"/>
  <c r="M178" i="1"/>
  <c r="M210" i="1"/>
  <c r="M234" i="1"/>
  <c r="M58" i="1"/>
  <c r="M154" i="1"/>
  <c r="M218" i="1"/>
  <c r="M20" i="1"/>
  <c r="M52" i="1"/>
  <c r="M84" i="1"/>
  <c r="M116" i="1"/>
  <c r="M148" i="1"/>
  <c r="M180" i="1"/>
  <c r="M212" i="1"/>
  <c r="M236" i="1"/>
  <c r="M26" i="1"/>
  <c r="M90" i="1"/>
  <c r="M122" i="1"/>
  <c r="M186" i="1"/>
  <c r="M238" i="1"/>
  <c r="M34" i="1"/>
  <c r="M66" i="1"/>
  <c r="M98" i="1"/>
  <c r="M130" i="1"/>
  <c r="M162" i="1"/>
  <c r="M194" i="1"/>
  <c r="M226" i="1"/>
  <c r="M240" i="1"/>
  <c r="M2" i="1"/>
  <c r="N2" i="1" s="1"/>
  <c r="M4" i="1"/>
  <c r="N4" i="1" s="1"/>
  <c r="M36" i="1"/>
  <c r="M68" i="1"/>
  <c r="M100" i="1"/>
  <c r="M132" i="1"/>
  <c r="M164" i="1"/>
  <c r="M196" i="1"/>
  <c r="M228" i="1"/>
  <c r="M10" i="1"/>
  <c r="M42" i="1"/>
  <c r="M74" i="1"/>
  <c r="M106" i="1"/>
  <c r="M138" i="1"/>
  <c r="M170" i="1"/>
  <c r="M202" i="1"/>
  <c r="M231" i="1"/>
  <c r="M28" i="1"/>
  <c r="M156" i="1"/>
  <c r="M220" i="1"/>
  <c r="M44" i="1"/>
  <c r="M172" i="1"/>
  <c r="M92" i="1"/>
  <c r="M232" i="1"/>
  <c r="M60" i="1"/>
  <c r="M188" i="1"/>
  <c r="M108" i="1"/>
  <c r="M76" i="1"/>
  <c r="M204" i="1"/>
  <c r="M124" i="1"/>
  <c r="M239" i="1"/>
  <c r="M12" i="1"/>
  <c r="M140" i="1"/>
  <c r="I8" i="2"/>
  <c r="I10" i="2"/>
  <c r="I9" i="2"/>
  <c r="V59" i="1" l="1"/>
  <c r="V54" i="1"/>
  <c r="V50" i="1"/>
  <c r="V73" i="1"/>
  <c r="V60" i="1"/>
  <c r="V58" i="1"/>
  <c r="V53" i="1"/>
  <c r="V56" i="1"/>
  <c r="V51" i="1"/>
  <c r="V57" i="1"/>
  <c r="V55" i="1"/>
  <c r="V64" i="1"/>
  <c r="F7" i="1"/>
  <c r="N8" i="1"/>
  <c r="N12" i="1" s="1"/>
  <c r="N16" i="1" s="1"/>
  <c r="N20" i="1" s="1"/>
  <c r="N24" i="1" s="1"/>
  <c r="N28" i="1" s="1"/>
  <c r="N32" i="1" s="1"/>
  <c r="N36" i="1" s="1"/>
  <c r="N40" i="1" s="1"/>
  <c r="N44" i="1" s="1"/>
  <c r="N48" i="1" s="1"/>
  <c r="N52" i="1" s="1"/>
  <c r="N56" i="1" s="1"/>
  <c r="N60" i="1" s="1"/>
  <c r="N64" i="1" s="1"/>
  <c r="N68" i="1" s="1"/>
  <c r="N72" i="1" s="1"/>
  <c r="N76" i="1" s="1"/>
  <c r="N80" i="1" s="1"/>
  <c r="N84" i="1" s="1"/>
  <c r="N88" i="1" s="1"/>
  <c r="N92" i="1" s="1"/>
  <c r="N96" i="1" s="1"/>
  <c r="N100" i="1" s="1"/>
  <c r="N104" i="1" s="1"/>
  <c r="N6" i="1"/>
  <c r="N9" i="1"/>
  <c r="N13" i="1" s="1"/>
  <c r="N17" i="1" s="1"/>
  <c r="N21" i="1" s="1"/>
  <c r="N25" i="1" s="1"/>
  <c r="N29" i="1" s="1"/>
  <c r="N33" i="1" s="1"/>
  <c r="N37" i="1" s="1"/>
  <c r="N41" i="1" s="1"/>
  <c r="N45" i="1" s="1"/>
  <c r="N49" i="1" s="1"/>
  <c r="N53" i="1" s="1"/>
  <c r="N57" i="1" s="1"/>
  <c r="N61" i="1" s="1"/>
  <c r="N65" i="1" s="1"/>
  <c r="N69" i="1" s="1"/>
  <c r="N73" i="1" s="1"/>
  <c r="N77" i="1" s="1"/>
  <c r="N81" i="1" s="1"/>
  <c r="N85" i="1" s="1"/>
  <c r="N89" i="1" s="1"/>
  <c r="N93" i="1" s="1"/>
  <c r="N97" i="1" s="1"/>
  <c r="N101" i="1" s="1"/>
  <c r="N105" i="1" s="1"/>
  <c r="N7" i="1"/>
  <c r="N11" i="1" s="1"/>
  <c r="N15" i="1" s="1"/>
  <c r="N19" i="1" s="1"/>
  <c r="N23" i="1" s="1"/>
  <c r="N27" i="1" s="1"/>
  <c r="N31" i="1" s="1"/>
  <c r="N35" i="1" s="1"/>
  <c r="N39" i="1" s="1"/>
  <c r="N43" i="1" s="1"/>
  <c r="N47" i="1" s="1"/>
  <c r="N51" i="1" s="1"/>
  <c r="N55" i="1" s="1"/>
  <c r="N59" i="1" s="1"/>
  <c r="N63" i="1" s="1"/>
  <c r="N67" i="1" s="1"/>
  <c r="N71" i="1" s="1"/>
  <c r="N75" i="1" s="1"/>
  <c r="N79" i="1" s="1"/>
  <c r="N83" i="1" s="1"/>
  <c r="N87" i="1" s="1"/>
  <c r="N91" i="1" s="1"/>
  <c r="N95" i="1" s="1"/>
  <c r="N99" i="1" s="1"/>
  <c r="N103" i="1" s="1"/>
  <c r="N109" i="1" l="1"/>
  <c r="N108" i="1"/>
  <c r="N107" i="1"/>
  <c r="V67" i="1"/>
  <c r="V68" i="1"/>
  <c r="V85" i="1"/>
  <c r="V69" i="1"/>
  <c r="V65" i="1"/>
  <c r="V62" i="1"/>
  <c r="V70" i="1"/>
  <c r="V66" i="1"/>
  <c r="V76" i="1"/>
  <c r="V63" i="1"/>
  <c r="V72" i="1"/>
  <c r="V71" i="1"/>
  <c r="F8" i="1"/>
  <c r="N10" i="1"/>
  <c r="N14" i="1" s="1"/>
  <c r="N18" i="1" s="1"/>
  <c r="N22" i="1" s="1"/>
  <c r="N26" i="1" s="1"/>
  <c r="N30" i="1" s="1"/>
  <c r="N34" i="1" s="1"/>
  <c r="N38" i="1" s="1"/>
  <c r="N42" i="1" s="1"/>
  <c r="N46" i="1" s="1"/>
  <c r="N50" i="1" s="1"/>
  <c r="N54" i="1" s="1"/>
  <c r="N58" i="1" s="1"/>
  <c r="N62" i="1" s="1"/>
  <c r="N66" i="1" s="1"/>
  <c r="N70" i="1" s="1"/>
  <c r="N74" i="1" s="1"/>
  <c r="N78" i="1" s="1"/>
  <c r="N82" i="1" s="1"/>
  <c r="N86" i="1" s="1"/>
  <c r="N90" i="1" s="1"/>
  <c r="N94" i="1" s="1"/>
  <c r="N98" i="1" s="1"/>
  <c r="N111" i="1" l="1"/>
  <c r="N102" i="1"/>
  <c r="N112" i="1"/>
  <c r="N113" i="1"/>
  <c r="V81" i="1"/>
  <c r="V83" i="1"/>
  <c r="V84" i="1"/>
  <c r="V82" i="1"/>
  <c r="V97" i="1"/>
  <c r="V75" i="1"/>
  <c r="V80" i="1"/>
  <c r="V78" i="1"/>
  <c r="V74" i="1"/>
  <c r="V88" i="1"/>
  <c r="V77" i="1"/>
  <c r="V79" i="1"/>
  <c r="F9" i="1"/>
  <c r="N117" i="1" l="1"/>
  <c r="N116" i="1"/>
  <c r="N106" i="1"/>
  <c r="N115" i="1"/>
  <c r="V94" i="1"/>
  <c r="V92" i="1"/>
  <c r="V96" i="1"/>
  <c r="V100" i="1"/>
  <c r="V95" i="1"/>
  <c r="V91" i="1"/>
  <c r="V90" i="1"/>
  <c r="V89" i="1"/>
  <c r="V87" i="1"/>
  <c r="V86" i="1"/>
  <c r="V109" i="1"/>
  <c r="V93" i="1"/>
  <c r="F10" i="1"/>
  <c r="F11" i="1" s="1"/>
  <c r="N119" i="1" l="1"/>
  <c r="N110" i="1"/>
  <c r="N120" i="1"/>
  <c r="N121" i="1"/>
  <c r="V101" i="1"/>
  <c r="V105" i="1"/>
  <c r="V112" i="1"/>
  <c r="V121" i="1"/>
  <c r="V102" i="1"/>
  <c r="V108" i="1"/>
  <c r="V98" i="1"/>
  <c r="V104" i="1"/>
  <c r="V103" i="1"/>
  <c r="V99" i="1"/>
  <c r="V107" i="1"/>
  <c r="V106" i="1"/>
  <c r="N124" i="1" l="1"/>
  <c r="N114" i="1"/>
  <c r="N123" i="1"/>
  <c r="N125" i="1"/>
  <c r="V116" i="1"/>
  <c r="V110" i="1"/>
  <c r="V124" i="1"/>
  <c r="V119" i="1"/>
  <c r="V120" i="1"/>
  <c r="V117" i="1"/>
  <c r="V111" i="1"/>
  <c r="V115" i="1"/>
  <c r="V118" i="1"/>
  <c r="V133" i="1"/>
  <c r="V114" i="1"/>
  <c r="V113" i="1"/>
  <c r="F12" i="1"/>
  <c r="N129" i="1" l="1"/>
  <c r="N118" i="1"/>
  <c r="N127" i="1"/>
  <c r="N128" i="1"/>
  <c r="V136" i="1"/>
  <c r="V131" i="1"/>
  <c r="V123" i="1"/>
  <c r="V145" i="1"/>
  <c r="V129" i="1"/>
  <c r="V122" i="1"/>
  <c r="V125" i="1"/>
  <c r="V127" i="1"/>
  <c r="V126" i="1"/>
  <c r="V130" i="1"/>
  <c r="V132" i="1"/>
  <c r="V128" i="1"/>
  <c r="F13" i="1"/>
  <c r="N131" i="1" l="1"/>
  <c r="N122" i="1"/>
  <c r="N133" i="1"/>
  <c r="N132" i="1"/>
  <c r="V157" i="1"/>
  <c r="V135" i="1"/>
  <c r="V137" i="1"/>
  <c r="V144" i="1"/>
  <c r="V142" i="1"/>
  <c r="V134" i="1"/>
  <c r="V143" i="1"/>
  <c r="V139" i="1"/>
  <c r="V138" i="1"/>
  <c r="V140" i="1"/>
  <c r="V141" i="1"/>
  <c r="V148" i="1"/>
  <c r="F14" i="1"/>
  <c r="N126" i="1" l="1"/>
  <c r="N137" i="1"/>
  <c r="N135" i="1"/>
  <c r="N136" i="1"/>
  <c r="V149" i="1"/>
  <c r="V160" i="1"/>
  <c r="V146" i="1"/>
  <c r="V147" i="1"/>
  <c r="V151" i="1"/>
  <c r="V153" i="1"/>
  <c r="V156" i="1"/>
  <c r="V155" i="1"/>
  <c r="V152" i="1"/>
  <c r="V150" i="1"/>
  <c r="V154" i="1"/>
  <c r="V169" i="1"/>
  <c r="F15" i="1"/>
  <c r="N140" i="1" l="1"/>
  <c r="N139" i="1"/>
  <c r="N141" i="1"/>
  <c r="N130" i="1"/>
  <c r="V159" i="1"/>
  <c r="V168" i="1"/>
  <c r="V162" i="1"/>
  <c r="V165" i="1"/>
  <c r="V181" i="1"/>
  <c r="V172" i="1"/>
  <c r="V167" i="1"/>
  <c r="V166" i="1"/>
  <c r="V164" i="1"/>
  <c r="V163" i="1"/>
  <c r="V158" i="1"/>
  <c r="V161" i="1"/>
  <c r="F16" i="1"/>
  <c r="N143" i="1" l="1"/>
  <c r="N134" i="1"/>
  <c r="N145" i="1"/>
  <c r="N144" i="1"/>
  <c r="V173" i="1"/>
  <c r="V184" i="1"/>
  <c r="V180" i="1"/>
  <c r="V177" i="1"/>
  <c r="V170" i="1"/>
  <c r="V174" i="1"/>
  <c r="V175" i="1"/>
  <c r="V178" i="1"/>
  <c r="V179" i="1"/>
  <c r="V176" i="1"/>
  <c r="V193" i="1"/>
  <c r="V171" i="1"/>
  <c r="F17" i="1"/>
  <c r="N149" i="1" l="1"/>
  <c r="N138" i="1"/>
  <c r="N147" i="1"/>
  <c r="N148" i="1"/>
  <c r="V189" i="1"/>
  <c r="V205" i="1"/>
  <c r="V186" i="1"/>
  <c r="V196" i="1"/>
  <c r="V183" i="1"/>
  <c r="V195" i="1" s="1"/>
  <c r="V187" i="1"/>
  <c r="V190" i="1"/>
  <c r="V192" i="1"/>
  <c r="V188" i="1"/>
  <c r="V191" i="1"/>
  <c r="V182" i="1"/>
  <c r="V185" i="1"/>
  <c r="F18" i="1"/>
  <c r="N152" i="1" l="1"/>
  <c r="N151" i="1"/>
  <c r="N142" i="1"/>
  <c r="N153" i="1"/>
  <c r="V197" i="1"/>
  <c r="V208" i="1"/>
  <c r="V204" i="1"/>
  <c r="V194" i="1"/>
  <c r="V198" i="1"/>
  <c r="V202" i="1"/>
  <c r="V203" i="1"/>
  <c r="V199" i="1"/>
  <c r="V217" i="1"/>
  <c r="V200" i="1"/>
  <c r="V201" i="1"/>
  <c r="F19" i="1"/>
  <c r="N146" i="1" l="1"/>
  <c r="N155" i="1"/>
  <c r="N156" i="1"/>
  <c r="N157" i="1"/>
  <c r="V213" i="1"/>
  <c r="V211" i="1"/>
  <c r="V207" i="1"/>
  <c r="V206" i="1"/>
  <c r="V214" i="1"/>
  <c r="V220" i="1"/>
  <c r="V215" i="1"/>
  <c r="V216" i="1"/>
  <c r="V212" i="1"/>
  <c r="V229" i="1"/>
  <c r="V210" i="1"/>
  <c r="V209" i="1"/>
  <c r="F20" i="1"/>
  <c r="N161" i="1" l="1"/>
  <c r="N160" i="1"/>
  <c r="N159" i="1"/>
  <c r="N150" i="1"/>
  <c r="V219" i="1"/>
  <c r="V221" i="1"/>
  <c r="V218" i="1"/>
  <c r="V227" i="1"/>
  <c r="V241" i="1"/>
  <c r="V223" i="1"/>
  <c r="V222" i="1"/>
  <c r="V228" i="1"/>
  <c r="V232" i="1"/>
  <c r="V224" i="1"/>
  <c r="V226" i="1"/>
  <c r="V225" i="1"/>
  <c r="F21" i="1"/>
  <c r="N154" i="1" l="1"/>
  <c r="N163" i="1"/>
  <c r="N164" i="1"/>
  <c r="N165" i="1"/>
  <c r="V239" i="1"/>
  <c r="V238" i="1"/>
  <c r="V236" i="1"/>
  <c r="V235" i="1"/>
  <c r="V233" i="1"/>
  <c r="V240" i="1"/>
  <c r="V230" i="1"/>
  <c r="V237" i="1"/>
  <c r="V234" i="1"/>
  <c r="V244" i="1"/>
  <c r="V253" i="1"/>
  <c r="V231" i="1"/>
  <c r="F22" i="1"/>
  <c r="N169" i="1" l="1"/>
  <c r="N168" i="1"/>
  <c r="N167" i="1"/>
  <c r="N158" i="1"/>
  <c r="V247" i="1"/>
  <c r="V249" i="1"/>
  <c r="V248" i="1"/>
  <c r="V250" i="1"/>
  <c r="V243" i="1"/>
  <c r="V242" i="1"/>
  <c r="V265" i="1"/>
  <c r="V256" i="1"/>
  <c r="V252" i="1"/>
  <c r="V246" i="1"/>
  <c r="V245" i="1"/>
  <c r="V251" i="1"/>
  <c r="F23" i="1"/>
  <c r="N171" i="1" l="1"/>
  <c r="N172" i="1"/>
  <c r="N162" i="1"/>
  <c r="N173" i="1"/>
  <c r="V262" i="1"/>
  <c r="V277" i="1"/>
  <c r="V260" i="1"/>
  <c r="V254" i="1"/>
  <c r="V261" i="1"/>
  <c r="V263" i="1"/>
  <c r="V258" i="1"/>
  <c r="V268" i="1"/>
  <c r="V257" i="1"/>
  <c r="V264" i="1"/>
  <c r="V255" i="1"/>
  <c r="V259" i="1"/>
  <c r="F24" i="1"/>
  <c r="N177" i="1" l="1"/>
  <c r="N166" i="1"/>
  <c r="N176" i="1"/>
  <c r="N175" i="1"/>
  <c r="V280" i="1"/>
  <c r="V267" i="1"/>
  <c r="V272" i="1"/>
  <c r="V266" i="1"/>
  <c r="V275" i="1"/>
  <c r="V289" i="1"/>
  <c r="V271" i="1"/>
  <c r="V270" i="1"/>
  <c r="V276" i="1"/>
  <c r="V269" i="1"/>
  <c r="V273" i="1"/>
  <c r="V274" i="1"/>
  <c r="F25" i="1"/>
  <c r="N180" i="1" l="1"/>
  <c r="N179" i="1"/>
  <c r="N181" i="1"/>
  <c r="N170" i="1"/>
  <c r="V278" i="1"/>
  <c r="V284" i="1"/>
  <c r="V301" i="1"/>
  <c r="V313" i="1" s="1"/>
  <c r="V279" i="1"/>
  <c r="V282" i="1"/>
  <c r="V285" i="1"/>
  <c r="V281" i="1"/>
  <c r="V286" i="1"/>
  <c r="V283" i="1"/>
  <c r="V288" i="1"/>
  <c r="V287" i="1"/>
  <c r="V292" i="1"/>
  <c r="V304" i="1" s="1"/>
  <c r="F26" i="1"/>
  <c r="N185" i="1" l="1"/>
  <c r="F27" i="1"/>
  <c r="V325" i="1"/>
  <c r="N174" i="1"/>
  <c r="V316" i="1"/>
  <c r="N183" i="1"/>
  <c r="N184" i="1"/>
  <c r="V291" i="1"/>
  <c r="V303" i="1" s="1"/>
  <c r="V297" i="1"/>
  <c r="V309" i="1" s="1"/>
  <c r="V296" i="1"/>
  <c r="V308" i="1" s="1"/>
  <c r="V298" i="1"/>
  <c r="V310" i="1" s="1"/>
  <c r="V299" i="1"/>
  <c r="V311" i="1" s="1"/>
  <c r="V293" i="1"/>
  <c r="V305" i="1" s="1"/>
  <c r="V300" i="1"/>
  <c r="V312" i="1" s="1"/>
  <c r="V295" i="1"/>
  <c r="V307" i="1" s="1"/>
  <c r="V294" i="1"/>
  <c r="V306" i="1" s="1"/>
  <c r="V290" i="1"/>
  <c r="V302" i="1" s="1"/>
  <c r="V314" i="1" l="1"/>
  <c r="N178" i="1"/>
  <c r="V317" i="1"/>
  <c r="N188" i="1"/>
  <c r="V337" i="1"/>
  <c r="V323" i="1"/>
  <c r="V321" i="1"/>
  <c r="V328" i="1"/>
  <c r="N189" i="1"/>
  <c r="V318" i="1"/>
  <c r="V315" i="1"/>
  <c r="V319" i="1"/>
  <c r="V324" i="1"/>
  <c r="V322" i="1"/>
  <c r="N187" i="1"/>
  <c r="F28" i="1"/>
  <c r="V320" i="1"/>
  <c r="V333" i="1" l="1"/>
  <c r="V329" i="1"/>
  <c r="V334" i="1"/>
  <c r="N182" i="1"/>
  <c r="N191" i="1"/>
  <c r="V332" i="1"/>
  <c r="V336" i="1"/>
  <c r="N193" i="1"/>
  <c r="V349" i="1"/>
  <c r="V327" i="1"/>
  <c r="V330" i="1"/>
  <c r="V335" i="1"/>
  <c r="V331" i="1"/>
  <c r="V340" i="1"/>
  <c r="N192" i="1"/>
  <c r="V326" i="1"/>
  <c r="F29" i="1"/>
  <c r="N186" i="1" l="1"/>
  <c r="V338" i="1"/>
  <c r="V342" i="1"/>
  <c r="V346" i="1"/>
  <c r="N197" i="1"/>
  <c r="N196" i="1"/>
  <c r="V348" i="1"/>
  <c r="V352" i="1"/>
  <c r="V339" i="1"/>
  <c r="V344" i="1"/>
  <c r="V341" i="1"/>
  <c r="V347" i="1"/>
  <c r="V343" i="1"/>
  <c r="V361" i="1"/>
  <c r="N195" i="1"/>
  <c r="V345" i="1"/>
  <c r="F30" i="1"/>
  <c r="N199" i="1" l="1"/>
  <c r="V353" i="1"/>
  <c r="V360" i="1"/>
  <c r="V354" i="1"/>
  <c r="V373" i="1"/>
  <c r="V356" i="1"/>
  <c r="N200" i="1"/>
  <c r="F31" i="1"/>
  <c r="V355" i="1"/>
  <c r="V351" i="1"/>
  <c r="N201" i="1"/>
  <c r="V350" i="1"/>
  <c r="V357" i="1"/>
  <c r="V359" i="1"/>
  <c r="V364" i="1"/>
  <c r="V358" i="1"/>
  <c r="N190" i="1"/>
  <c r="F32" i="1" l="1"/>
  <c r="V372" i="1"/>
  <c r="V366" i="1"/>
  <c r="N204" i="1"/>
  <c r="V376" i="1"/>
  <c r="N205" i="1"/>
  <c r="V371" i="1"/>
  <c r="V363" i="1"/>
  <c r="V368" i="1"/>
  <c r="V365" i="1"/>
  <c r="V362" i="1"/>
  <c r="V370" i="1"/>
  <c r="N194" i="1"/>
  <c r="V369" i="1"/>
  <c r="V367" i="1"/>
  <c r="V385" i="1"/>
  <c r="N203" i="1"/>
  <c r="V381" i="1" l="1"/>
  <c r="V374" i="1"/>
  <c r="V383" i="1"/>
  <c r="V378" i="1"/>
  <c r="V379" i="1"/>
  <c r="N207" i="1"/>
  <c r="N198" i="1"/>
  <c r="V377" i="1"/>
  <c r="N209" i="1"/>
  <c r="V384" i="1"/>
  <c r="V397" i="1"/>
  <c r="V382" i="1"/>
  <c r="V380" i="1"/>
  <c r="V388" i="1"/>
  <c r="V375" i="1"/>
  <c r="N208" i="1"/>
  <c r="F33" i="1"/>
  <c r="V389" i="1" l="1"/>
  <c r="V409" i="1"/>
  <c r="V395" i="1"/>
  <c r="V394" i="1"/>
  <c r="V387" i="1"/>
  <c r="N202" i="1"/>
  <c r="V400" i="1"/>
  <c r="V396" i="1"/>
  <c r="N211" i="1"/>
  <c r="V386" i="1"/>
  <c r="V390" i="1"/>
  <c r="N212" i="1"/>
  <c r="V392" i="1"/>
  <c r="N213" i="1"/>
  <c r="V391" i="1"/>
  <c r="V393" i="1"/>
  <c r="F34" i="1"/>
  <c r="V406" i="1" l="1"/>
  <c r="V412" i="1"/>
  <c r="V407" i="1"/>
  <c r="V403" i="1"/>
  <c r="V408" i="1"/>
  <c r="N217" i="1"/>
  <c r="V404" i="1"/>
  <c r="V398" i="1"/>
  <c r="N206" i="1"/>
  <c r="V421" i="1"/>
  <c r="V402" i="1"/>
  <c r="F35" i="1"/>
  <c r="N216" i="1"/>
  <c r="V399" i="1"/>
  <c r="V401" i="1"/>
  <c r="V405" i="1"/>
  <c r="N215" i="1"/>
  <c r="V415" i="1" l="1"/>
  <c r="V419" i="1"/>
  <c r="V414" i="1"/>
  <c r="V411" i="1"/>
  <c r="V433" i="1"/>
  <c r="N221" i="1"/>
  <c r="V424" i="1"/>
  <c r="V417" i="1"/>
  <c r="V413" i="1"/>
  <c r="F36" i="1"/>
  <c r="N220" i="1"/>
  <c r="N210" i="1"/>
  <c r="V420" i="1"/>
  <c r="V418" i="1"/>
  <c r="V410" i="1"/>
  <c r="V416" i="1"/>
  <c r="N219" i="1"/>
  <c r="V423" i="1" l="1"/>
  <c r="V422" i="1"/>
  <c r="N224" i="1"/>
  <c r="V426" i="1"/>
  <c r="V429" i="1"/>
  <c r="V430" i="1"/>
  <c r="F37" i="1"/>
  <c r="N225" i="1"/>
  <c r="V431" i="1"/>
  <c r="V436" i="1"/>
  <c r="V432" i="1"/>
  <c r="N223" i="1"/>
  <c r="V428" i="1"/>
  <c r="V425" i="1"/>
  <c r="V445" i="1"/>
  <c r="V427" i="1"/>
  <c r="N214" i="1"/>
  <c r="V438" i="1" l="1"/>
  <c r="V457" i="1"/>
  <c r="N228" i="1"/>
  <c r="N229" i="1"/>
  <c r="V437" i="1"/>
  <c r="V448" i="1"/>
  <c r="V442" i="1"/>
  <c r="V434" i="1"/>
  <c r="N227" i="1"/>
  <c r="F38" i="1"/>
  <c r="N218" i="1"/>
  <c r="V440" i="1"/>
  <c r="V443" i="1"/>
  <c r="V441" i="1"/>
  <c r="V435" i="1"/>
  <c r="V439" i="1"/>
  <c r="V444" i="1"/>
  <c r="V447" i="1" l="1"/>
  <c r="N232" i="1"/>
  <c r="V451" i="1"/>
  <c r="N222" i="1"/>
  <c r="V452" i="1"/>
  <c r="V454" i="1"/>
  <c r="V453" i="1"/>
  <c r="V460" i="1"/>
  <c r="V469" i="1"/>
  <c r="F39" i="1"/>
  <c r="V446" i="1"/>
  <c r="V456" i="1"/>
  <c r="N233" i="1"/>
  <c r="V455" i="1"/>
  <c r="N231" i="1"/>
  <c r="V449" i="1"/>
  <c r="V450" i="1"/>
  <c r="V468" i="1" l="1"/>
  <c r="V463" i="1"/>
  <c r="N226" i="1"/>
  <c r="V458" i="1"/>
  <c r="V461" i="1"/>
  <c r="N235" i="1"/>
  <c r="V465" i="1"/>
  <c r="V467" i="1"/>
  <c r="V466" i="1"/>
  <c r="N236" i="1"/>
  <c r="F40" i="1"/>
  <c r="V481" i="1"/>
  <c r="V472" i="1"/>
  <c r="V462" i="1"/>
  <c r="N237" i="1"/>
  <c r="V464" i="1"/>
  <c r="V459" i="1"/>
  <c r="V493" i="1" l="1"/>
  <c r="N241" i="1"/>
  <c r="N230" i="1"/>
  <c r="V477" i="1"/>
  <c r="F41" i="1"/>
  <c r="V470" i="1"/>
  <c r="V474" i="1"/>
  <c r="N240" i="1"/>
  <c r="N239" i="1"/>
  <c r="V475" i="1"/>
  <c r="V479" i="1"/>
  <c r="V473" i="1"/>
  <c r="V476" i="1"/>
  <c r="V471" i="1"/>
  <c r="V484" i="1"/>
  <c r="V478" i="1"/>
  <c r="V480" i="1"/>
  <c r="V485" i="1" l="1"/>
  <c r="V491" i="1"/>
  <c r="N234" i="1"/>
  <c r="V486" i="1"/>
  <c r="V489" i="1"/>
  <c r="V496" i="1"/>
  <c r="V483" i="1"/>
  <c r="V487" i="1"/>
  <c r="V482" i="1"/>
  <c r="V490" i="1"/>
  <c r="F42" i="1"/>
  <c r="V492" i="1"/>
  <c r="V488" i="1"/>
  <c r="V505" i="1"/>
  <c r="V502" i="1" l="1"/>
  <c r="V495" i="1"/>
  <c r="N238" i="1"/>
  <c r="V517" i="1"/>
  <c r="V498" i="1"/>
  <c r="V500" i="1"/>
  <c r="V508" i="1"/>
  <c r="V503" i="1"/>
  <c r="V504" i="1"/>
  <c r="V494" i="1"/>
  <c r="V499" i="1"/>
  <c r="V501" i="1"/>
  <c r="V497" i="1"/>
  <c r="F43" i="1"/>
  <c r="V513" i="1" l="1"/>
  <c r="J9" i="1"/>
  <c r="V529" i="1"/>
  <c r="F44" i="1"/>
  <c r="V506" i="1"/>
  <c r="V512" i="1"/>
  <c r="V507" i="1"/>
  <c r="V511" i="1"/>
  <c r="V516" i="1"/>
  <c r="V510" i="1"/>
  <c r="V514" i="1"/>
  <c r="V515" i="1"/>
  <c r="V520" i="1"/>
  <c r="V509" i="1"/>
  <c r="V527" i="1" l="1"/>
  <c r="V523" i="1"/>
  <c r="V519" i="1"/>
  <c r="V541" i="1"/>
  <c r="O2" i="1"/>
  <c r="O3" i="1" s="1"/>
  <c r="O4" i="1" s="1"/>
  <c r="O5" i="1" s="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I11" i="2"/>
  <c r="V526" i="1"/>
  <c r="V521" i="1"/>
  <c r="V524" i="1"/>
  <c r="V528" i="1"/>
  <c r="V518" i="1"/>
  <c r="V525" i="1"/>
  <c r="F45" i="1"/>
  <c r="V522" i="1"/>
  <c r="V532" i="1"/>
  <c r="F46" i="1" l="1"/>
  <c r="V553" i="1"/>
  <c r="V537" i="1"/>
  <c r="V533" i="1"/>
  <c r="V531" i="1"/>
  <c r="V544" i="1"/>
  <c r="V530" i="1"/>
  <c r="V538" i="1"/>
  <c r="V535" i="1"/>
  <c r="V536" i="1"/>
  <c r="V534" i="1"/>
  <c r="V540" i="1"/>
  <c r="V539" i="1"/>
  <c r="V545" i="1" l="1"/>
  <c r="V546" i="1"/>
  <c r="V552" i="1"/>
  <c r="V542" i="1"/>
  <c r="V565" i="1"/>
  <c r="V550" i="1"/>
  <c r="V549" i="1"/>
  <c r="V556" i="1"/>
  <c r="V548" i="1"/>
  <c r="V551" i="1"/>
  <c r="V543" i="1"/>
  <c r="V547" i="1"/>
  <c r="F47" i="1"/>
  <c r="V568" i="1" l="1"/>
  <c r="V564" i="1"/>
  <c r="V555" i="1"/>
  <c r="V563" i="1"/>
  <c r="V562" i="1"/>
  <c r="V558" i="1"/>
  <c r="V554" i="1"/>
  <c r="V559" i="1"/>
  <c r="V561" i="1"/>
  <c r="F48" i="1"/>
  <c r="V560" i="1"/>
  <c r="V577" i="1"/>
  <c r="V557" i="1"/>
  <c r="V567" i="1" l="1"/>
  <c r="V575" i="1"/>
  <c r="V572" i="1"/>
  <c r="F49" i="1"/>
  <c r="V570" i="1"/>
  <c r="V576" i="1"/>
  <c r="V589" i="1"/>
  <c r="V569" i="1"/>
  <c r="V573" i="1"/>
  <c r="V574" i="1"/>
  <c r="V580" i="1"/>
  <c r="V571" i="1"/>
  <c r="V566" i="1"/>
  <c r="V601" i="1" l="1"/>
  <c r="V583" i="1"/>
  <c r="V592" i="1"/>
  <c r="V581" i="1"/>
  <c r="V586" i="1"/>
  <c r="V588" i="1"/>
  <c r="V587" i="1"/>
  <c r="F50" i="1"/>
  <c r="V578" i="1"/>
  <c r="V585" i="1"/>
  <c r="V582" i="1"/>
  <c r="V579" i="1"/>
  <c r="V584" i="1"/>
  <c r="V599" i="1" l="1"/>
  <c r="V591" i="1"/>
  <c r="V593" i="1"/>
  <c r="V604" i="1"/>
  <c r="V597" i="1"/>
  <c r="V600" i="1"/>
  <c r="V595" i="1"/>
  <c r="V596" i="1"/>
  <c r="V590" i="1"/>
  <c r="V598" i="1"/>
  <c r="V613" i="1"/>
  <c r="F51" i="1"/>
  <c r="V594" i="1"/>
  <c r="V605" i="1" l="1"/>
  <c r="V608" i="1"/>
  <c r="V625" i="1"/>
  <c r="F52" i="1"/>
  <c r="V612" i="1"/>
  <c r="V603" i="1"/>
  <c r="V616" i="1"/>
  <c r="V610" i="1"/>
  <c r="V606" i="1"/>
  <c r="V602" i="1"/>
  <c r="V609" i="1"/>
  <c r="V611" i="1"/>
  <c r="V607" i="1"/>
  <c r="V622" i="1" l="1"/>
  <c r="V628" i="1"/>
  <c r="F53" i="1"/>
  <c r="V615" i="1"/>
  <c r="V620" i="1"/>
  <c r="V623" i="1"/>
  <c r="V621" i="1"/>
  <c r="V619" i="1"/>
  <c r="V618" i="1"/>
  <c r="V624" i="1"/>
  <c r="V617" i="1"/>
  <c r="V637" i="1"/>
  <c r="V614" i="1"/>
  <c r="F54" i="1" l="1"/>
  <c r="V629" i="1"/>
  <c r="V631" i="1"/>
  <c r="V636" i="1"/>
  <c r="V635" i="1"/>
  <c r="V640" i="1"/>
  <c r="V627" i="1"/>
  <c r="V626" i="1"/>
  <c r="V630" i="1"/>
  <c r="V632" i="1"/>
  <c r="V634" i="1"/>
  <c r="V649" i="1"/>
  <c r="V633" i="1"/>
  <c r="V643" i="1" l="1"/>
  <c r="V661" i="1"/>
  <c r="V646" i="1"/>
  <c r="V638" i="1"/>
  <c r="V644" i="1"/>
  <c r="V652" i="1"/>
  <c r="V641" i="1"/>
  <c r="V648" i="1"/>
  <c r="V639" i="1"/>
  <c r="V642" i="1"/>
  <c r="V647" i="1"/>
  <c r="V645" i="1"/>
  <c r="F55" i="1"/>
  <c r="V658" i="1" l="1"/>
  <c r="V660" i="1"/>
  <c r="V650" i="1"/>
  <c r="V653" i="1"/>
  <c r="V654" i="1"/>
  <c r="V664" i="1"/>
  <c r="V673" i="1"/>
  <c r="F56" i="1"/>
  <c r="V651" i="1"/>
  <c r="V656" i="1"/>
  <c r="V655" i="1"/>
  <c r="V657" i="1"/>
  <c r="V659" i="1"/>
  <c r="V685" i="1" l="1"/>
  <c r="V665" i="1"/>
  <c r="F57" i="1"/>
  <c r="V662" i="1"/>
  <c r="V668" i="1"/>
  <c r="V676" i="1"/>
  <c r="V672" i="1"/>
  <c r="V667" i="1"/>
  <c r="V671" i="1"/>
  <c r="V663" i="1"/>
  <c r="V666" i="1"/>
  <c r="V670" i="1"/>
  <c r="V669" i="1"/>
  <c r="V679" i="1" l="1"/>
  <c r="V684" i="1"/>
  <c r="V674" i="1"/>
  <c r="V678" i="1"/>
  <c r="F58" i="1"/>
  <c r="V675" i="1"/>
  <c r="V688" i="1"/>
  <c r="V677" i="1"/>
  <c r="V681" i="1"/>
  <c r="V683" i="1"/>
  <c r="V680" i="1"/>
  <c r="V697" i="1"/>
  <c r="V682" i="1"/>
  <c r="V700" i="1" l="1"/>
  <c r="V689" i="1"/>
  <c r="V692" i="1"/>
  <c r="V686" i="1"/>
  <c r="V695" i="1"/>
  <c r="V687" i="1"/>
  <c r="V696" i="1"/>
  <c r="V690" i="1"/>
  <c r="V694" i="1"/>
  <c r="V693" i="1"/>
  <c r="V691" i="1"/>
  <c r="V709" i="1"/>
  <c r="F59" i="1"/>
  <c r="V702" i="1" l="1"/>
  <c r="V704" i="1"/>
  <c r="V703" i="1"/>
  <c r="V705" i="1"/>
  <c r="V699" i="1"/>
  <c r="V701" i="1"/>
  <c r="V721" i="1"/>
  <c r="V698" i="1"/>
  <c r="V708" i="1"/>
  <c r="V706" i="1"/>
  <c r="V707" i="1"/>
  <c r="V712" i="1"/>
  <c r="F60" i="1"/>
  <c r="V710" i="1" l="1"/>
  <c r="V717" i="1"/>
  <c r="V719" i="1"/>
  <c r="V718" i="1"/>
  <c r="V713" i="1"/>
  <c r="V716" i="1"/>
  <c r="V715" i="1"/>
  <c r="V720" i="1"/>
  <c r="V711" i="1"/>
  <c r="V714" i="1"/>
  <c r="F61" i="1"/>
  <c r="B9" i="1" l="1"/>
  <c r="R9" i="1"/>
  <c r="R12" i="1"/>
  <c r="L11" i="2" l="1"/>
  <c r="G2" i="1"/>
  <c r="G3" i="1" s="1"/>
  <c r="G4" i="1" s="1"/>
  <c r="G5" i="1" s="1"/>
  <c r="G6" i="1" s="1"/>
  <c r="G7" i="1" s="1"/>
  <c r="G8" i="1" s="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F11" i="2"/>
  <c r="W2" i="1"/>
  <c r="W3" i="1" s="1"/>
  <c r="W4" i="1" s="1"/>
  <c r="W5" i="1" s="1"/>
  <c r="W6" i="1" s="1"/>
  <c r="W7" i="1" s="1"/>
  <c r="W8" i="1" s="1"/>
  <c r="W9" i="1" s="1"/>
  <c r="W10" i="1" s="1"/>
  <c r="W11" i="1" s="1"/>
  <c r="W12" i="1" s="1"/>
  <c r="W13" i="1" s="1"/>
  <c r="W14" i="1" s="1"/>
  <c r="W15" i="1" s="1"/>
  <c r="W16" i="1" s="1"/>
  <c r="W17" i="1" s="1"/>
  <c r="W18" i="1" s="1"/>
  <c r="W19" i="1" s="1"/>
  <c r="W20" i="1" s="1"/>
  <c r="W21" i="1" s="1"/>
  <c r="W22" i="1" s="1"/>
  <c r="W23" i="1" s="1"/>
  <c r="W24" i="1" s="1"/>
  <c r="W25" i="1" s="1"/>
  <c r="W26" i="1" s="1"/>
  <c r="W27" i="1" s="1"/>
  <c r="W28" i="1" s="1"/>
  <c r="W29" i="1" s="1"/>
  <c r="W30" i="1" s="1"/>
  <c r="W31" i="1" s="1"/>
  <c r="W32" i="1" s="1"/>
  <c r="W33" i="1" s="1"/>
  <c r="W34" i="1" s="1"/>
  <c r="W35" i="1" s="1"/>
  <c r="W36" i="1" s="1"/>
  <c r="W37" i="1" s="1"/>
  <c r="W38" i="1" s="1"/>
  <c r="W39" i="1" s="1"/>
  <c r="W40" i="1" s="1"/>
  <c r="W41" i="1" s="1"/>
  <c r="W42" i="1" s="1"/>
  <c r="W43" i="1" s="1"/>
  <c r="W44" i="1" s="1"/>
  <c r="W45" i="1" s="1"/>
  <c r="W46" i="1" s="1"/>
  <c r="W47" i="1" s="1"/>
  <c r="W48" i="1" s="1"/>
  <c r="W49" i="1" s="1"/>
  <c r="W50" i="1" s="1"/>
  <c r="W51" i="1" s="1"/>
  <c r="W52" i="1" s="1"/>
  <c r="W53" i="1" s="1"/>
  <c r="W54" i="1" s="1"/>
  <c r="W55" i="1" s="1"/>
  <c r="W56" i="1" s="1"/>
  <c r="W57" i="1" s="1"/>
  <c r="W58" i="1" s="1"/>
  <c r="W59" i="1" s="1"/>
  <c r="W60" i="1" s="1"/>
  <c r="W61" i="1" s="1"/>
  <c r="W62" i="1" s="1"/>
  <c r="W63" i="1" s="1"/>
  <c r="W64" i="1" s="1"/>
  <c r="W65" i="1" s="1"/>
  <c r="W66" i="1" s="1"/>
  <c r="W67" i="1" s="1"/>
  <c r="W68" i="1" s="1"/>
  <c r="W69" i="1" s="1"/>
  <c r="W70" i="1" s="1"/>
  <c r="W71" i="1" s="1"/>
  <c r="W72" i="1" s="1"/>
  <c r="W73" i="1" s="1"/>
  <c r="W74" i="1" s="1"/>
  <c r="W75" i="1" s="1"/>
  <c r="W76" i="1" s="1"/>
  <c r="W77" i="1" s="1"/>
  <c r="W78" i="1" s="1"/>
  <c r="W79" i="1" s="1"/>
  <c r="W80" i="1" s="1"/>
  <c r="W81" i="1" s="1"/>
  <c r="W82" i="1" s="1"/>
  <c r="W83" i="1" s="1"/>
  <c r="W84" i="1" s="1"/>
  <c r="W85" i="1" s="1"/>
  <c r="W86" i="1" s="1"/>
  <c r="W87" i="1" s="1"/>
  <c r="W88" i="1" s="1"/>
  <c r="W89" i="1" s="1"/>
  <c r="W90" i="1" s="1"/>
  <c r="W91" i="1" s="1"/>
  <c r="W92" i="1" s="1"/>
  <c r="W93" i="1" s="1"/>
  <c r="W94" i="1" s="1"/>
  <c r="W95" i="1" s="1"/>
  <c r="W96" i="1" s="1"/>
  <c r="W97" i="1" s="1"/>
  <c r="W98" i="1" s="1"/>
  <c r="W99" i="1" s="1"/>
  <c r="W100" i="1" s="1"/>
  <c r="W101" i="1" s="1"/>
  <c r="W102" i="1" s="1"/>
  <c r="W103" i="1" s="1"/>
  <c r="W104" i="1" s="1"/>
  <c r="W105" i="1" s="1"/>
  <c r="W106" i="1" s="1"/>
  <c r="W107" i="1" s="1"/>
  <c r="W108" i="1" s="1"/>
  <c r="W109" i="1" s="1"/>
  <c r="W110" i="1" s="1"/>
  <c r="W111" i="1" s="1"/>
  <c r="W112" i="1" s="1"/>
  <c r="W113" i="1" s="1"/>
  <c r="W114" i="1" s="1"/>
  <c r="W115" i="1" s="1"/>
  <c r="W116" i="1" s="1"/>
  <c r="W117" i="1" s="1"/>
  <c r="W118" i="1" s="1"/>
  <c r="W119" i="1" s="1"/>
  <c r="W120" i="1" s="1"/>
  <c r="W121" i="1" s="1"/>
  <c r="W122" i="1" s="1"/>
  <c r="W123" i="1" s="1"/>
  <c r="W124" i="1" s="1"/>
  <c r="W125" i="1" s="1"/>
  <c r="W126" i="1" s="1"/>
  <c r="W127" i="1" s="1"/>
  <c r="W128" i="1" s="1"/>
  <c r="W129" i="1" s="1"/>
  <c r="W130" i="1" s="1"/>
  <c r="W131" i="1" s="1"/>
  <c r="W132" i="1" s="1"/>
  <c r="W133" i="1" s="1"/>
  <c r="W134" i="1" s="1"/>
  <c r="W135" i="1" s="1"/>
  <c r="W136" i="1" s="1"/>
  <c r="W137" i="1" s="1"/>
  <c r="W138" i="1" s="1"/>
  <c r="W139" i="1" s="1"/>
  <c r="W140" i="1" s="1"/>
  <c r="W141" i="1" s="1"/>
  <c r="W142" i="1" s="1"/>
  <c r="W143" i="1" s="1"/>
  <c r="W144" i="1" s="1"/>
  <c r="W145" i="1" s="1"/>
  <c r="W146" i="1" s="1"/>
  <c r="W147" i="1" s="1"/>
  <c r="W148" i="1" s="1"/>
  <c r="W149" i="1" s="1"/>
  <c r="W150" i="1" s="1"/>
  <c r="W151" i="1" s="1"/>
  <c r="W152" i="1" s="1"/>
  <c r="W153" i="1" s="1"/>
  <c r="W154" i="1" s="1"/>
  <c r="W155" i="1" s="1"/>
  <c r="W156" i="1" s="1"/>
  <c r="W157" i="1" s="1"/>
  <c r="W158" i="1" s="1"/>
  <c r="W159" i="1" s="1"/>
  <c r="W160" i="1" s="1"/>
  <c r="W161" i="1" s="1"/>
  <c r="W162" i="1" s="1"/>
  <c r="W163" i="1" s="1"/>
  <c r="W164" i="1" s="1"/>
  <c r="W165" i="1" s="1"/>
  <c r="W166" i="1" s="1"/>
  <c r="W167" i="1" s="1"/>
  <c r="W168" i="1" s="1"/>
  <c r="W169" i="1" s="1"/>
  <c r="W170" i="1" s="1"/>
  <c r="W171" i="1" s="1"/>
  <c r="W172" i="1" s="1"/>
  <c r="W173" i="1" s="1"/>
  <c r="W174" i="1" s="1"/>
  <c r="W175" i="1" s="1"/>
  <c r="W176" i="1" s="1"/>
  <c r="W177" i="1" s="1"/>
  <c r="W178" i="1" s="1"/>
  <c r="W179" i="1" s="1"/>
  <c r="W180" i="1" s="1"/>
  <c r="W181" i="1" s="1"/>
  <c r="W182" i="1" s="1"/>
  <c r="W183" i="1" s="1"/>
  <c r="W184" i="1" s="1"/>
  <c r="W185" i="1" s="1"/>
  <c r="W186" i="1" s="1"/>
  <c r="W187" i="1" s="1"/>
  <c r="W188" i="1" s="1"/>
  <c r="W189" i="1" s="1"/>
  <c r="W190" i="1" s="1"/>
  <c r="W191" i="1" s="1"/>
  <c r="W192" i="1" s="1"/>
  <c r="W193" i="1" s="1"/>
  <c r="W194" i="1" s="1"/>
  <c r="W195" i="1" s="1"/>
  <c r="W196" i="1" s="1"/>
  <c r="W197" i="1" s="1"/>
  <c r="W198" i="1" s="1"/>
  <c r="W199" i="1" s="1"/>
  <c r="W200" i="1" s="1"/>
  <c r="W201" i="1" s="1"/>
  <c r="W202" i="1" s="1"/>
  <c r="W203" i="1" s="1"/>
  <c r="W204" i="1" s="1"/>
  <c r="W205" i="1" s="1"/>
  <c r="W206" i="1" s="1"/>
  <c r="W207" i="1" s="1"/>
  <c r="W208" i="1" s="1"/>
  <c r="W209" i="1" s="1"/>
  <c r="W210" i="1" s="1"/>
  <c r="W211" i="1" s="1"/>
  <c r="W212" i="1" s="1"/>
  <c r="W213" i="1" s="1"/>
  <c r="W214" i="1" s="1"/>
  <c r="W215" i="1" s="1"/>
  <c r="W216" i="1" s="1"/>
  <c r="W217" i="1" s="1"/>
  <c r="W218" i="1" s="1"/>
  <c r="W219" i="1" s="1"/>
  <c r="W220" i="1" s="1"/>
  <c r="W221" i="1" s="1"/>
  <c r="W222" i="1" s="1"/>
  <c r="W223" i="1" s="1"/>
  <c r="W224" i="1" s="1"/>
  <c r="W225" i="1" s="1"/>
  <c r="W226" i="1" s="1"/>
  <c r="W227" i="1" s="1"/>
  <c r="W228" i="1" s="1"/>
  <c r="W229" i="1" s="1"/>
  <c r="W230" i="1" s="1"/>
  <c r="W231" i="1" s="1"/>
  <c r="W232" i="1" s="1"/>
  <c r="W233" i="1" s="1"/>
  <c r="W234" i="1" s="1"/>
  <c r="W235" i="1" s="1"/>
  <c r="W236" i="1" s="1"/>
  <c r="W237" i="1" s="1"/>
  <c r="W238" i="1" s="1"/>
  <c r="W239" i="1" s="1"/>
  <c r="W240" i="1" s="1"/>
  <c r="W241" i="1" s="1"/>
  <c r="W242" i="1" s="1"/>
  <c r="W243" i="1" s="1"/>
  <c r="W244" i="1" s="1"/>
  <c r="W245" i="1" s="1"/>
  <c r="W246" i="1" s="1"/>
  <c r="W247" i="1" s="1"/>
  <c r="W248" i="1" s="1"/>
  <c r="W249" i="1" s="1"/>
  <c r="W250" i="1" s="1"/>
  <c r="W251" i="1" s="1"/>
  <c r="W252" i="1" s="1"/>
  <c r="W253" i="1" s="1"/>
  <c r="W254" i="1" s="1"/>
  <c r="W255" i="1" s="1"/>
  <c r="W256" i="1" s="1"/>
  <c r="W257" i="1" s="1"/>
  <c r="W258" i="1" s="1"/>
  <c r="W259" i="1" s="1"/>
  <c r="W260" i="1" s="1"/>
  <c r="W261" i="1" s="1"/>
  <c r="W262" i="1" s="1"/>
  <c r="W263" i="1" s="1"/>
  <c r="W264" i="1" s="1"/>
  <c r="W265" i="1" s="1"/>
  <c r="W266" i="1" s="1"/>
  <c r="W267" i="1" s="1"/>
  <c r="W268" i="1" s="1"/>
  <c r="W269" i="1" s="1"/>
  <c r="W270" i="1" s="1"/>
  <c r="W271" i="1" s="1"/>
  <c r="W272" i="1" s="1"/>
  <c r="W273" i="1" s="1"/>
  <c r="W274" i="1" s="1"/>
  <c r="W275" i="1" s="1"/>
  <c r="W276" i="1" s="1"/>
  <c r="W277" i="1" s="1"/>
  <c r="W278" i="1" s="1"/>
  <c r="W279" i="1" s="1"/>
  <c r="W280" i="1" s="1"/>
  <c r="W281" i="1" s="1"/>
  <c r="W282" i="1" s="1"/>
  <c r="W283" i="1" s="1"/>
  <c r="W284" i="1" s="1"/>
  <c r="W285" i="1" s="1"/>
  <c r="W286" i="1" s="1"/>
  <c r="W287" i="1" s="1"/>
  <c r="W288" i="1" s="1"/>
  <c r="W289" i="1" s="1"/>
  <c r="W290" i="1" s="1"/>
  <c r="W291" i="1" s="1"/>
  <c r="W292" i="1" s="1"/>
  <c r="W293" i="1" s="1"/>
  <c r="W294" i="1" s="1"/>
  <c r="W295" i="1" s="1"/>
  <c r="W296" i="1" s="1"/>
  <c r="W297" i="1" s="1"/>
  <c r="W298" i="1" s="1"/>
  <c r="W299" i="1" s="1"/>
  <c r="W300" i="1" s="1"/>
  <c r="W301" i="1" s="1"/>
  <c r="W302" i="1" s="1"/>
  <c r="W303" i="1" s="1"/>
  <c r="W304" i="1" s="1"/>
  <c r="W305" i="1" s="1"/>
  <c r="W306" i="1" s="1"/>
  <c r="W307" i="1" s="1"/>
  <c r="W308" i="1" s="1"/>
  <c r="W309" i="1" s="1"/>
  <c r="W310" i="1" s="1"/>
  <c r="W311" i="1" s="1"/>
  <c r="W312" i="1" s="1"/>
  <c r="W313" i="1" s="1"/>
  <c r="W314" i="1" s="1"/>
  <c r="W315" i="1" s="1"/>
  <c r="W316" i="1" s="1"/>
  <c r="W317" i="1" s="1"/>
  <c r="W318" i="1" s="1"/>
  <c r="W319" i="1" s="1"/>
  <c r="W320" i="1" s="1"/>
  <c r="W321" i="1" s="1"/>
  <c r="W322" i="1" s="1"/>
  <c r="W323" i="1" s="1"/>
  <c r="W324" i="1" s="1"/>
  <c r="W325" i="1" s="1"/>
  <c r="W326" i="1" s="1"/>
  <c r="W327" i="1" s="1"/>
  <c r="W328" i="1" s="1"/>
  <c r="W329" i="1" s="1"/>
  <c r="W330" i="1" s="1"/>
  <c r="W331" i="1" s="1"/>
  <c r="W332" i="1" s="1"/>
  <c r="W333" i="1" s="1"/>
  <c r="W334" i="1" s="1"/>
  <c r="W335" i="1" s="1"/>
  <c r="W336" i="1" s="1"/>
  <c r="W337" i="1" s="1"/>
  <c r="W338" i="1" s="1"/>
  <c r="W339" i="1" s="1"/>
  <c r="W340" i="1" s="1"/>
  <c r="W341" i="1" s="1"/>
  <c r="W342" i="1" s="1"/>
  <c r="W343" i="1" s="1"/>
  <c r="W344" i="1" s="1"/>
  <c r="W345" i="1" s="1"/>
  <c r="W346" i="1" s="1"/>
  <c r="W347" i="1" s="1"/>
  <c r="W348" i="1" s="1"/>
  <c r="W349" i="1" s="1"/>
  <c r="W350" i="1" s="1"/>
  <c r="W351" i="1" s="1"/>
  <c r="W352" i="1" s="1"/>
  <c r="W353" i="1" s="1"/>
  <c r="W354" i="1" s="1"/>
  <c r="W355" i="1" s="1"/>
  <c r="W356" i="1" s="1"/>
  <c r="W357" i="1" s="1"/>
  <c r="W358" i="1" s="1"/>
  <c r="W359" i="1" s="1"/>
  <c r="W360" i="1" s="1"/>
  <c r="W361" i="1" s="1"/>
  <c r="W362" i="1" s="1"/>
  <c r="W363" i="1" s="1"/>
  <c r="W364" i="1" s="1"/>
  <c r="W365" i="1" s="1"/>
  <c r="W366" i="1" s="1"/>
  <c r="W367" i="1" s="1"/>
  <c r="W368" i="1" s="1"/>
  <c r="W369" i="1" s="1"/>
  <c r="W370" i="1" s="1"/>
  <c r="W371" i="1" s="1"/>
  <c r="W372" i="1" s="1"/>
  <c r="W373" i="1" s="1"/>
  <c r="W374" i="1" s="1"/>
  <c r="W375" i="1" s="1"/>
  <c r="W376" i="1" s="1"/>
  <c r="W377" i="1" s="1"/>
  <c r="W378" i="1" s="1"/>
  <c r="W379" i="1" s="1"/>
  <c r="W380" i="1" s="1"/>
  <c r="W381" i="1" s="1"/>
  <c r="W382" i="1" s="1"/>
  <c r="W383" i="1" s="1"/>
  <c r="W384" i="1" s="1"/>
  <c r="W385" i="1" s="1"/>
  <c r="W386" i="1" s="1"/>
  <c r="W387" i="1" s="1"/>
  <c r="W388" i="1" s="1"/>
  <c r="W389" i="1" s="1"/>
  <c r="W390" i="1" s="1"/>
  <c r="W391" i="1" s="1"/>
  <c r="W392" i="1" s="1"/>
  <c r="W393" i="1" s="1"/>
  <c r="W394" i="1" s="1"/>
  <c r="W395" i="1" s="1"/>
  <c r="W396" i="1" s="1"/>
  <c r="W397" i="1" s="1"/>
  <c r="W398" i="1" s="1"/>
  <c r="W399" i="1" s="1"/>
  <c r="W400" i="1" s="1"/>
  <c r="W401" i="1" s="1"/>
  <c r="W402" i="1" s="1"/>
  <c r="W403" i="1" s="1"/>
  <c r="W404" i="1" s="1"/>
  <c r="W405" i="1" s="1"/>
  <c r="W406" i="1" s="1"/>
  <c r="W407" i="1" s="1"/>
  <c r="W408" i="1" s="1"/>
  <c r="W409" i="1" s="1"/>
  <c r="W410" i="1" s="1"/>
  <c r="W411" i="1" s="1"/>
  <c r="W412" i="1" s="1"/>
  <c r="W413" i="1" s="1"/>
  <c r="W414" i="1" s="1"/>
  <c r="W415" i="1" s="1"/>
  <c r="W416" i="1" s="1"/>
  <c r="W417" i="1" s="1"/>
  <c r="W418" i="1" s="1"/>
  <c r="W419" i="1" s="1"/>
  <c r="W420" i="1" s="1"/>
  <c r="W421" i="1" s="1"/>
  <c r="W422" i="1" s="1"/>
  <c r="W423" i="1" s="1"/>
  <c r="W424" i="1" s="1"/>
  <c r="W425" i="1" s="1"/>
  <c r="W426" i="1" s="1"/>
  <c r="W427" i="1" s="1"/>
  <c r="W428" i="1" s="1"/>
  <c r="W429" i="1" s="1"/>
  <c r="W430" i="1" s="1"/>
  <c r="W431" i="1" s="1"/>
  <c r="W432" i="1" s="1"/>
  <c r="W433" i="1" s="1"/>
  <c r="W434" i="1" s="1"/>
  <c r="W435" i="1" s="1"/>
  <c r="W436" i="1" s="1"/>
  <c r="W437" i="1" s="1"/>
  <c r="W438" i="1" s="1"/>
  <c r="W439" i="1" s="1"/>
  <c r="W440" i="1" s="1"/>
  <c r="W441" i="1" s="1"/>
  <c r="W442" i="1" s="1"/>
  <c r="W443" i="1" s="1"/>
  <c r="W444" i="1" s="1"/>
  <c r="W445" i="1" s="1"/>
  <c r="W446" i="1" s="1"/>
  <c r="W447" i="1" s="1"/>
  <c r="W448" i="1" s="1"/>
  <c r="W449" i="1" s="1"/>
  <c r="W450" i="1" s="1"/>
  <c r="W451" i="1" s="1"/>
  <c r="W452" i="1" s="1"/>
  <c r="W453" i="1" s="1"/>
  <c r="W454" i="1" s="1"/>
  <c r="W455" i="1" s="1"/>
  <c r="W456" i="1" s="1"/>
  <c r="W457" i="1" s="1"/>
  <c r="W458" i="1" s="1"/>
  <c r="W459" i="1" s="1"/>
  <c r="W460" i="1" s="1"/>
  <c r="W461" i="1" s="1"/>
  <c r="W462" i="1" s="1"/>
  <c r="W463" i="1" s="1"/>
  <c r="W464" i="1" s="1"/>
  <c r="W465" i="1" s="1"/>
  <c r="W466" i="1" s="1"/>
  <c r="W467" i="1" s="1"/>
  <c r="W468" i="1" s="1"/>
  <c r="W469" i="1" s="1"/>
  <c r="W470" i="1" s="1"/>
  <c r="W471" i="1" s="1"/>
  <c r="W472" i="1" s="1"/>
  <c r="W473" i="1" s="1"/>
  <c r="W474" i="1" s="1"/>
  <c r="W475" i="1" s="1"/>
  <c r="W476" i="1" s="1"/>
  <c r="W477" i="1" s="1"/>
  <c r="W478" i="1" s="1"/>
  <c r="W479" i="1" s="1"/>
  <c r="W480" i="1" s="1"/>
  <c r="W481" i="1" s="1"/>
  <c r="W482" i="1" s="1"/>
  <c r="W483" i="1" s="1"/>
  <c r="W484" i="1" s="1"/>
  <c r="W485" i="1" s="1"/>
  <c r="W486" i="1" s="1"/>
  <c r="W487" i="1" s="1"/>
  <c r="W488" i="1" s="1"/>
  <c r="W489" i="1" s="1"/>
  <c r="W490" i="1" s="1"/>
  <c r="W491" i="1" s="1"/>
  <c r="W492" i="1" s="1"/>
  <c r="W493" i="1" s="1"/>
  <c r="W494" i="1" s="1"/>
  <c r="W495" i="1" s="1"/>
  <c r="W496" i="1" s="1"/>
  <c r="W497" i="1" s="1"/>
  <c r="W498" i="1" s="1"/>
  <c r="W499" i="1" s="1"/>
  <c r="W500" i="1" s="1"/>
  <c r="W501" i="1" s="1"/>
  <c r="W502" i="1" s="1"/>
  <c r="W503" i="1" s="1"/>
  <c r="W504" i="1" s="1"/>
  <c r="W505" i="1" s="1"/>
  <c r="W506" i="1" s="1"/>
  <c r="W507" i="1" s="1"/>
  <c r="W508" i="1" s="1"/>
  <c r="W509" i="1" s="1"/>
  <c r="W510" i="1" s="1"/>
  <c r="W511" i="1" s="1"/>
  <c r="W512" i="1" s="1"/>
  <c r="W513" i="1" s="1"/>
  <c r="W514" i="1" s="1"/>
  <c r="W515" i="1" s="1"/>
  <c r="W516" i="1" s="1"/>
  <c r="W517" i="1" s="1"/>
  <c r="W518" i="1" s="1"/>
  <c r="W519" i="1" s="1"/>
  <c r="W520" i="1" s="1"/>
  <c r="W521" i="1" s="1"/>
  <c r="W522" i="1" s="1"/>
  <c r="W523" i="1" s="1"/>
  <c r="W524" i="1" s="1"/>
  <c r="W525" i="1" s="1"/>
  <c r="W526" i="1" s="1"/>
  <c r="W527" i="1" s="1"/>
  <c r="W528" i="1" s="1"/>
  <c r="W529" i="1" s="1"/>
  <c r="W530" i="1" s="1"/>
  <c r="W531" i="1" s="1"/>
  <c r="W532" i="1" s="1"/>
  <c r="W533" i="1" s="1"/>
  <c r="W534" i="1" s="1"/>
  <c r="W535" i="1" s="1"/>
  <c r="W536" i="1" s="1"/>
  <c r="W537" i="1" s="1"/>
  <c r="W538" i="1" s="1"/>
  <c r="W539" i="1" s="1"/>
  <c r="W540" i="1" s="1"/>
  <c r="W541" i="1" s="1"/>
  <c r="W542" i="1" s="1"/>
  <c r="W543" i="1" s="1"/>
  <c r="W544" i="1" s="1"/>
  <c r="W545" i="1" s="1"/>
  <c r="W546" i="1" s="1"/>
  <c r="W547" i="1" s="1"/>
  <c r="W548" i="1" s="1"/>
  <c r="W549" i="1" s="1"/>
  <c r="W550" i="1" s="1"/>
  <c r="W551" i="1" s="1"/>
  <c r="W552" i="1" s="1"/>
  <c r="W553" i="1" s="1"/>
  <c r="W554" i="1" s="1"/>
  <c r="W555" i="1" s="1"/>
  <c r="W556" i="1" s="1"/>
  <c r="W557" i="1" s="1"/>
  <c r="W558" i="1" s="1"/>
  <c r="W559" i="1" s="1"/>
  <c r="W560" i="1" s="1"/>
  <c r="W561" i="1" s="1"/>
  <c r="W562" i="1" s="1"/>
  <c r="W563" i="1" s="1"/>
  <c r="W564" i="1" s="1"/>
  <c r="W565" i="1" s="1"/>
  <c r="W566" i="1" s="1"/>
  <c r="W567" i="1" s="1"/>
  <c r="W568" i="1" s="1"/>
  <c r="W569" i="1" s="1"/>
  <c r="W570" i="1" s="1"/>
  <c r="W571" i="1" s="1"/>
  <c r="W572" i="1" s="1"/>
  <c r="W573" i="1" s="1"/>
  <c r="W574" i="1" s="1"/>
  <c r="W575" i="1" s="1"/>
  <c r="W576" i="1" s="1"/>
  <c r="W577" i="1" s="1"/>
  <c r="W578" i="1" s="1"/>
  <c r="W579" i="1" s="1"/>
  <c r="W580" i="1" s="1"/>
  <c r="W581" i="1" s="1"/>
  <c r="W582" i="1" s="1"/>
  <c r="W583" i="1" s="1"/>
  <c r="W584" i="1" s="1"/>
  <c r="W585" i="1" s="1"/>
  <c r="W586" i="1" s="1"/>
  <c r="W587" i="1" s="1"/>
  <c r="W588" i="1" s="1"/>
  <c r="W589" i="1" s="1"/>
  <c r="W590" i="1" s="1"/>
  <c r="W591" i="1" s="1"/>
  <c r="W592" i="1" s="1"/>
  <c r="W593" i="1" s="1"/>
  <c r="W594" i="1" s="1"/>
  <c r="W595" i="1" s="1"/>
  <c r="W596" i="1" s="1"/>
  <c r="W597" i="1" s="1"/>
  <c r="W598" i="1" s="1"/>
  <c r="W599" i="1" s="1"/>
  <c r="W600" i="1" s="1"/>
  <c r="W601" i="1" s="1"/>
  <c r="W602" i="1" s="1"/>
  <c r="W603" i="1" s="1"/>
  <c r="W604" i="1" s="1"/>
  <c r="W605" i="1" s="1"/>
  <c r="W606" i="1" s="1"/>
  <c r="W607" i="1" s="1"/>
  <c r="W608" i="1" s="1"/>
  <c r="W609" i="1" s="1"/>
  <c r="W610" i="1" s="1"/>
  <c r="W611" i="1" s="1"/>
  <c r="W612" i="1" s="1"/>
  <c r="W613" i="1" s="1"/>
  <c r="W614" i="1" s="1"/>
  <c r="W615" i="1" s="1"/>
  <c r="W616" i="1" s="1"/>
  <c r="W617" i="1" s="1"/>
  <c r="W618" i="1" s="1"/>
  <c r="W619" i="1" s="1"/>
  <c r="W620" i="1" s="1"/>
  <c r="W621" i="1" s="1"/>
  <c r="W622" i="1" s="1"/>
  <c r="W623" i="1" s="1"/>
  <c r="W624" i="1" s="1"/>
  <c r="W625" i="1" s="1"/>
  <c r="W626" i="1" s="1"/>
  <c r="W627" i="1" s="1"/>
  <c r="W628" i="1" s="1"/>
  <c r="W629" i="1" s="1"/>
  <c r="W630" i="1" s="1"/>
  <c r="W631" i="1" s="1"/>
  <c r="W632" i="1" s="1"/>
  <c r="W633" i="1" s="1"/>
  <c r="W634" i="1" s="1"/>
  <c r="W635" i="1" s="1"/>
  <c r="W636" i="1" s="1"/>
  <c r="W637" i="1" s="1"/>
  <c r="W638" i="1" s="1"/>
  <c r="W639" i="1" s="1"/>
  <c r="W640" i="1" s="1"/>
  <c r="W641" i="1" s="1"/>
  <c r="W642" i="1" s="1"/>
  <c r="W643" i="1" s="1"/>
  <c r="W644" i="1" s="1"/>
  <c r="W645" i="1" s="1"/>
  <c r="W646" i="1" s="1"/>
  <c r="W647" i="1" s="1"/>
  <c r="W648" i="1" s="1"/>
  <c r="W649" i="1" s="1"/>
  <c r="W650" i="1" s="1"/>
  <c r="W651" i="1" s="1"/>
  <c r="W652" i="1" s="1"/>
  <c r="W653" i="1" s="1"/>
  <c r="W654" i="1" s="1"/>
  <c r="W655" i="1" s="1"/>
  <c r="W656" i="1" s="1"/>
  <c r="W657" i="1" s="1"/>
  <c r="W658" i="1" s="1"/>
  <c r="W659" i="1" s="1"/>
  <c r="W660" i="1" s="1"/>
  <c r="W661" i="1" s="1"/>
  <c r="W662" i="1" s="1"/>
  <c r="W663" i="1" s="1"/>
  <c r="W664" i="1" s="1"/>
  <c r="W665" i="1" s="1"/>
  <c r="W666" i="1" s="1"/>
  <c r="W667" i="1" s="1"/>
  <c r="W668" i="1" s="1"/>
  <c r="W669" i="1" s="1"/>
  <c r="W670" i="1" s="1"/>
  <c r="W671" i="1" s="1"/>
  <c r="W672" i="1" s="1"/>
  <c r="W673" i="1" s="1"/>
  <c r="W674" i="1" s="1"/>
  <c r="W675" i="1" s="1"/>
  <c r="W676" i="1" s="1"/>
  <c r="W677" i="1" s="1"/>
  <c r="W678" i="1" s="1"/>
  <c r="W679" i="1" s="1"/>
  <c r="W680" i="1" s="1"/>
  <c r="W681" i="1" s="1"/>
  <c r="W682" i="1" s="1"/>
  <c r="W683" i="1" s="1"/>
  <c r="W684" i="1" s="1"/>
  <c r="W685" i="1" s="1"/>
  <c r="W686" i="1" s="1"/>
  <c r="W687" i="1" s="1"/>
  <c r="W688" i="1" s="1"/>
  <c r="W689" i="1" s="1"/>
  <c r="W690" i="1" s="1"/>
  <c r="W691" i="1" s="1"/>
  <c r="W692" i="1" s="1"/>
  <c r="W693" i="1" s="1"/>
  <c r="W694" i="1" s="1"/>
  <c r="W695" i="1" s="1"/>
  <c r="W696" i="1" s="1"/>
  <c r="W697" i="1" s="1"/>
  <c r="W698" i="1" s="1"/>
  <c r="W699" i="1" s="1"/>
  <c r="W700" i="1" s="1"/>
  <c r="W701" i="1" s="1"/>
  <c r="W702" i="1" s="1"/>
  <c r="W703" i="1" s="1"/>
  <c r="W704" i="1" s="1"/>
  <c r="W705" i="1" s="1"/>
  <c r="W706" i="1" s="1"/>
  <c r="W707" i="1" s="1"/>
  <c r="W708" i="1" s="1"/>
  <c r="W709" i="1" s="1"/>
  <c r="W710" i="1" s="1"/>
  <c r="W711" i="1" s="1"/>
  <c r="W712" i="1" s="1"/>
  <c r="W713" i="1" s="1"/>
  <c r="W714" i="1" s="1"/>
  <c r="W715" i="1" s="1"/>
  <c r="W716" i="1" s="1"/>
  <c r="W717" i="1" s="1"/>
  <c r="W718" i="1" s="1"/>
  <c r="W719" i="1" s="1"/>
  <c r="W720" i="1" s="1"/>
  <c r="W72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<sst xmlns="http://schemas.openxmlformats.org/spreadsheetml/2006/main" count="55" uniqueCount="30">
  <si>
    <t>Yearly Payment</t>
  </si>
  <si>
    <t>Quarterly Payment</t>
  </si>
  <si>
    <t>Payment</t>
  </si>
  <si>
    <t>Benefit Indexation Rate (p.a.)</t>
  </si>
  <si>
    <t>Internal Rate of Return (p.a.)</t>
  </si>
  <si>
    <t>Internal Rate of Return (p.q.)</t>
  </si>
  <si>
    <t>Effective Discount Rate (p.a.)</t>
  </si>
  <si>
    <t>Quarter</t>
  </si>
  <si>
    <t>Initial Benefit</t>
  </si>
  <si>
    <t>NPV (Including Initial Payment)</t>
  </si>
  <si>
    <t>Years</t>
  </si>
  <si>
    <t>Quarters</t>
  </si>
  <si>
    <t>Months</t>
  </si>
  <si>
    <t>Rate of Return (p.a.)</t>
  </si>
  <si>
    <t>Years of Benefit Payments</t>
  </si>
  <si>
    <t>Benefit Indexation (p.a.)</t>
  </si>
  <si>
    <t>Expected Annual Benefit</t>
  </si>
  <si>
    <t>Annual Payments</t>
  </si>
  <si>
    <t>Quarterly Payments</t>
  </si>
  <si>
    <t>Monthly Payments</t>
  </si>
  <si>
    <t>Number of Payment Periods</t>
  </si>
  <si>
    <t>Rate of Return Per Period</t>
  </si>
  <si>
    <t>Initial Benefit Payment</t>
  </si>
  <si>
    <t>Capital Required</t>
  </si>
  <si>
    <t>Lump Sum Income Replacement Calculator</t>
  </si>
  <si>
    <t>Variables</t>
  </si>
  <si>
    <t>Column1</t>
  </si>
  <si>
    <t>Column2</t>
  </si>
  <si>
    <t>Monthly</t>
  </si>
  <si>
    <t>NPV (Including Initial Payment) - sequence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</si>
</sst>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_-* #,##0_-;\-* #,##0_-;_-* &quot;-&quot;??_-;_-@_-"/>
  </numFmts>
  <fonts count="13" x14ac:knownFonts="1">
    <font>
      <sz val="11"/>
      <color theme="1"/>
      <name val="Arial"/>
      <family val="2"/>
      <scheme val="minor"/>
    </font>
    <font>
      <sz val="11"/>
      <color theme="1"/>
      <name val="Arial"/>
      <family val="2"/>
      <scheme val="minor"/>
    </font>
    <font>
      <sz val="7"/>
      <color rgb="FF333333"/>
      <name val="Consolas"/>
      <family val="3"/>
    </font>
    <font>
      <b/>
      <sz val="11"/>
      <color theme="0"/>
      <name val="Arial"/>
      <family val="2"/>
      <scheme val="minor"/>
    </font>
    <font>
      <sz val="12"/>
      <color theme="1"/>
      <name val="Arial"/>
      <family val="2"/>
      <scheme val="minor"/>
    </font>
    <font>
      <b/>
      <sz val="18"/>
      <color rgb="FFD31145"/>
      <name val="Arial"/>
      <family val="2"/>
    </font>
    <font>
      <b/>
      <sz val="11"/>
      <color rgb="FFC00000"/>
      <name val="Arial"/>
      <family val="2"/>
      <scheme val="minor"/>
    </font>
    <font>
      <b/>
      <sz val="10"/>
      <color theme="1"/>
      <name val="Arial"/>
      <family val="2"/>
      <scheme val="minor"/>
    </font>
    <font>
      <sz val="10"/>
      <color theme="1"/>
      <name val="Arial"/>
      <family val="2"/>
      <scheme val="minor"/>
    </font>
    <font>
      <b/>
      <sz val="10"/>
      <color theme="0" tint="-4.9989318521683403E-2"/>
      <name val="Arial"/>
      <family val="2"/>
      <scheme val="minor"/>
    </font>
    <font>
      <b/>
      <sz val="20"/>
      <color rgb="FFD31145"/>
      <name val="Arial"/>
      <family val="2"/>
    </font>
    <font>
      <b/>
      <sz val="11"/>
      <color rgb="FF007434"/>
      <name val="Arial"/>
      <family val="2"/>
      <scheme val="minor"/>
    </font>
    <font>
      <sz val="8"/>
      <name val="Arial"/>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5F5F5F"/>
        <bgColor indexed="64"/>
      </patternFill>
    </fill>
    <fill>
      <patternFill patternType="solid">
        <fgColor rgb="FFF6FBEF"/>
        <bgColor indexed="64"/>
      </patternFill>
    </fill>
    <fill>
      <patternFill patternType="solid">
        <fgColor rgb="FFFFFDF7"/>
        <bgColor indexed="64"/>
      </patternFill>
    </fill>
    <fill>
      <patternFill patternType="solid">
        <fgColor rgb="FFF5F4FA"/>
        <bgColor indexed="64"/>
      </patternFill>
    </fill>
    <fill>
      <patternFill patternType="solid">
        <fgColor rgb="FFECEAF6"/>
        <bgColor indexed="64"/>
      </patternFill>
    </fill>
    <fill>
      <patternFill patternType="solid">
        <fgColor rgb="FFFEF9E8"/>
        <bgColor indexed="64"/>
      </patternFill>
    </fill>
    <fill>
      <patternFill patternType="solid">
        <fgColor rgb="FFE2F2CE"/>
        <bgColor indexed="64"/>
      </patternFill>
    </fill>
  </fills>
  <borders count="8">
    <border>
      <left/>
      <right/>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8">
    <xf numFmtId="0" fontId="0" fillId="0" borderId="0" xfId="0"/>
    <xf numFmtId="0" fontId="0" fillId="2" borderId="0" xfId="0" applyFill="1"/>
    <xf numFmtId="10" fontId="0" fillId="5" borderId="0" xfId="0" applyNumberFormat="1" applyFill="1"/>
    <xf numFmtId="10" fontId="0" fillId="4" borderId="0" xfId="0" applyNumberFormat="1" applyFill="1"/>
    <xf numFmtId="8" fontId="0" fillId="0" borderId="0" xfId="0" applyNumberFormat="1"/>
    <xf numFmtId="0" fontId="0" fillId="4" borderId="0" xfId="0" applyFill="1"/>
    <xf numFmtId="44" fontId="0" fillId="5" borderId="0" xfId="1" applyFont="1" applyFill="1"/>
    <xf numFmtId="44" fontId="0" fillId="4" borderId="0" xfId="1" applyFont="1" applyFill="1"/>
    <xf numFmtId="8" fontId="0" fillId="6" borderId="0" xfId="0" applyNumberFormat="1" applyFill="1"/>
    <xf numFmtId="44" fontId="0" fillId="6" borderId="0" xfId="0" applyNumberFormat="1" applyFill="1"/>
    <xf numFmtId="44" fontId="0" fillId="0" borderId="0" xfId="0" applyNumberFormat="1"/>
    <xf numFmtId="0" fontId="2" fillId="0" borderId="0" xfId="0" applyFont="1" applyAlignment="1">
      <alignment vertical="center"/>
    </xf>
    <xf numFmtId="164" fontId="0" fillId="0" borderId="0" xfId="0" applyNumberFormat="1"/>
    <xf numFmtId="0" fontId="0" fillId="0" borderId="0" xfId="0" applyFill="1"/>
    <xf numFmtId="2" fontId="0" fillId="0" borderId="0" xfId="0" applyNumberFormat="1" applyFill="1" applyAlignment="1">
      <alignment horizontal="center"/>
    </xf>
    <xf numFmtId="44" fontId="0" fillId="0" borderId="0" xfId="0" applyNumberFormat="1" applyFill="1" applyAlignment="1">
      <alignment horizontal="center"/>
    </xf>
    <xf numFmtId="164" fontId="0" fillId="4" borderId="1" xfId="1" applyNumberFormat="1" applyFont="1" applyFill="1" applyBorder="1" applyAlignment="1">
      <alignment horizontal="center"/>
    </xf>
    <xf numFmtId="0" fontId="4" fillId="0" borderId="0" xfId="0" applyFont="1" applyFill="1"/>
    <xf numFmtId="0" fontId="4" fillId="0" borderId="0" xfId="0" applyFont="1" applyFill="1" applyAlignment="1">
      <alignment horizontal="left" vertical="center" indent="2"/>
    </xf>
    <xf numFmtId="0" fontId="4" fillId="0" borderId="0" xfId="0" applyFont="1" applyAlignment="1">
      <alignment horizontal="left" vertical="center" indent="2"/>
    </xf>
    <xf numFmtId="0" fontId="4" fillId="0" borderId="0" xfId="0" applyFont="1" applyFill="1" applyAlignment="1">
      <alignment horizontal="left" vertical="center" indent="1"/>
    </xf>
    <xf numFmtId="166" fontId="5" fillId="0" borderId="0" xfId="2" applyNumberFormat="1" applyFont="1" applyAlignment="1">
      <alignment horizontal="left" indent="8"/>
    </xf>
    <xf numFmtId="10" fontId="4" fillId="0" borderId="0" xfId="0" applyNumberFormat="1" applyFont="1" applyFill="1" applyAlignment="1" applyProtection="1">
      <alignment horizontal="left" vertical="center" indent="2"/>
      <protection locked="0"/>
    </xf>
    <xf numFmtId="1" fontId="0" fillId="5" borderId="0" xfId="0" applyNumberFormat="1" applyFill="1"/>
    <xf numFmtId="0" fontId="8" fillId="0" borderId="0" xfId="0" applyFont="1"/>
    <xf numFmtId="0" fontId="8" fillId="0" borderId="0" xfId="0" applyFont="1" applyAlignment="1">
      <alignment horizontal="left" vertical="center" indent="2"/>
    </xf>
    <xf numFmtId="0" fontId="8" fillId="0" borderId="0" xfId="0" applyFont="1" applyFill="1"/>
    <xf numFmtId="0" fontId="0" fillId="0" borderId="0" xfId="0" applyAlignment="1">
      <alignment horizontal="left" indent="1"/>
    </xf>
    <xf numFmtId="0" fontId="8" fillId="0" borderId="0" xfId="0" applyFont="1" applyAlignment="1">
      <alignment horizontal="left" indent="1"/>
    </xf>
    <xf numFmtId="0" fontId="4" fillId="0" borderId="0" xfId="0" applyFont="1" applyAlignment="1">
      <alignment horizontal="left" vertical="center" indent="1"/>
    </xf>
    <xf numFmtId="0" fontId="0" fillId="0" borderId="0" xfId="0" applyFont="1"/>
    <xf numFmtId="166" fontId="10" fillId="0" borderId="0" xfId="2" applyNumberFormat="1" applyFont="1" applyAlignment="1">
      <alignment horizontal="left"/>
    </xf>
    <xf numFmtId="0" fontId="9" fillId="7" borderId="3" xfId="0" applyFont="1" applyFill="1" applyBorder="1" applyAlignment="1">
      <alignment horizontal="left" vertical="center" indent="1"/>
    </xf>
    <xf numFmtId="0" fontId="7" fillId="8" borderId="2" xfId="0" applyFont="1" applyFill="1" applyBorder="1" applyAlignment="1">
      <alignment horizontal="left" vertical="center" indent="1"/>
    </xf>
    <xf numFmtId="10" fontId="7" fillId="8" borderId="2" xfId="0" applyNumberFormat="1" applyFont="1" applyFill="1" applyBorder="1" applyAlignment="1">
      <alignment horizontal="left" vertical="center" indent="1"/>
    </xf>
    <xf numFmtId="164" fontId="7" fillId="8" borderId="2" xfId="0" applyNumberFormat="1" applyFont="1" applyFill="1" applyBorder="1" applyAlignment="1">
      <alignment horizontal="left" vertical="center" indent="1"/>
    </xf>
    <xf numFmtId="0" fontId="7" fillId="9" borderId="2" xfId="0" applyFont="1" applyFill="1" applyBorder="1" applyAlignment="1">
      <alignment horizontal="left" vertical="center" indent="1"/>
    </xf>
    <xf numFmtId="10" fontId="7" fillId="9" borderId="2" xfId="0" applyNumberFormat="1" applyFont="1" applyFill="1" applyBorder="1" applyAlignment="1">
      <alignment horizontal="left" vertical="center" indent="1"/>
    </xf>
    <xf numFmtId="164" fontId="7" fillId="9" borderId="2" xfId="0" applyNumberFormat="1" applyFont="1" applyFill="1" applyBorder="1" applyAlignment="1">
      <alignment horizontal="left" vertical="center" indent="1"/>
    </xf>
    <xf numFmtId="0" fontId="7" fillId="10" borderId="2" xfId="0" applyFont="1" applyFill="1" applyBorder="1" applyAlignment="1">
      <alignment horizontal="left" vertical="center" indent="1"/>
    </xf>
    <xf numFmtId="10" fontId="7" fillId="10" borderId="2" xfId="0" applyNumberFormat="1" applyFont="1" applyFill="1" applyBorder="1" applyAlignment="1">
      <alignment horizontal="left" vertical="center" indent="1"/>
    </xf>
    <xf numFmtId="164" fontId="7" fillId="10" borderId="2" xfId="1" applyNumberFormat="1" applyFont="1" applyFill="1" applyBorder="1" applyAlignment="1">
      <alignment horizontal="left" vertical="center" indent="1"/>
    </xf>
    <xf numFmtId="165" fontId="6" fillId="4" borderId="5" xfId="1" applyNumberFormat="1" applyFont="1" applyFill="1" applyBorder="1" applyAlignment="1" applyProtection="1">
      <alignment horizontal="left" vertical="center" indent="1"/>
      <protection locked="0"/>
    </xf>
    <xf numFmtId="10" fontId="6" fillId="4" borderId="6" xfId="3" applyNumberFormat="1" applyFont="1" applyFill="1" applyBorder="1" applyAlignment="1" applyProtection="1">
      <alignment horizontal="left" vertical="center" indent="1"/>
      <protection locked="0"/>
    </xf>
    <xf numFmtId="1" fontId="6" fillId="4" borderId="6" xfId="3" applyNumberFormat="1" applyFont="1" applyFill="1" applyBorder="1" applyAlignment="1" applyProtection="1">
      <alignment horizontal="left" vertical="center" indent="1"/>
      <protection locked="0"/>
    </xf>
    <xf numFmtId="10" fontId="6" fillId="4" borderId="7" xfId="3" applyNumberFormat="1" applyFont="1" applyFill="1" applyBorder="1" applyAlignment="1" applyProtection="1">
      <alignment horizontal="left" vertical="center" indent="1"/>
      <protection locked="0"/>
    </xf>
    <xf numFmtId="164" fontId="11" fillId="8" borderId="2" xfId="0" applyNumberFormat="1" applyFont="1" applyFill="1" applyBorder="1" applyAlignment="1">
      <alignment horizontal="left" vertical="center" indent="1"/>
    </xf>
    <xf numFmtId="164" fontId="11" fillId="9" borderId="2" xfId="0" applyNumberFormat="1" applyFont="1" applyFill="1" applyBorder="1" applyAlignment="1">
      <alignment horizontal="left" vertical="center" indent="1"/>
    </xf>
    <xf numFmtId="164" fontId="11" fillId="10" borderId="2" xfId="1" applyNumberFormat="1" applyFont="1" applyFill="1" applyBorder="1" applyAlignment="1">
      <alignment horizontal="left" vertical="center" indent="1"/>
    </xf>
    <xf numFmtId="0" fontId="9" fillId="7" borderId="4" xfId="0" applyFont="1" applyFill="1" applyBorder="1" applyAlignment="1">
      <alignment horizontal="left" vertical="center" indent="1"/>
    </xf>
    <xf numFmtId="0" fontId="0" fillId="4" borderId="1" xfId="0" applyFont="1" applyFill="1" applyBorder="1" applyAlignment="1">
      <alignment horizontal="center"/>
    </xf>
    <xf numFmtId="0" fontId="3" fillId="2" borderId="0" xfId="0" applyFont="1" applyFill="1" applyBorder="1"/>
    <xf numFmtId="164" fontId="0" fillId="6" borderId="0" xfId="0" applyNumberFormat="1" applyFill="1"/>
    <xf numFmtId="164" fontId="0" fillId="4" borderId="0" xfId="1" applyNumberFormat="1" applyFont="1" applyFill="1" applyBorder="1" applyAlignment="1">
      <alignment horizontal="center"/>
    </xf>
    <xf numFmtId="0" fontId="7" fillId="12" borderId="2" xfId="0" applyFont="1" applyFill="1" applyBorder="1" applyAlignment="1">
      <alignment horizontal="center" vertical="center"/>
    </xf>
    <xf numFmtId="0" fontId="7" fillId="11" borderId="2" xfId="0" applyFont="1" applyFill="1" applyBorder="1" applyAlignment="1">
      <alignment horizontal="center" vertical="center"/>
    </xf>
    <xf numFmtId="0" fontId="7" fillId="13" borderId="2" xfId="0" applyFont="1" applyFill="1" applyBorder="1" applyAlignment="1">
      <alignment horizontal="center" vertical="center"/>
    </xf>
    <xf numFmtId="0" fontId="0" fillId="3" borderId="0" xfId="0" applyFill="1" applyAlignment="1">
      <alignment horizontal="center"/>
    </xf>
  </cellXfs>
  <cellStyles count="4">
    <cellStyle name="Comma" xfId="2" builtinId="3"/>
    <cellStyle name="Currency" xfId="1" builtinId="4"/>
    <cellStyle name="Normal" xfId="0" builtinId="0"/>
    <cellStyle name="Percent" xfId="3" builtinId="5"/>
  </cellStyles>
  <dxfs count="18">
    <dxf>
      <font>
        <b val="0"/>
        <i val="0"/>
        <strike val="0"/>
        <condense val="0"/>
        <extend val="0"/>
        <outline val="0"/>
        <shadow val="0"/>
        <u val="none"/>
        <vertAlign val="baseline"/>
        <sz val="11"/>
        <color theme="1"/>
        <name val="Arial"/>
        <family val="2"/>
        <scheme val="minor"/>
      </font>
      <numFmt numFmtId="164" formatCode="&quot;$&quot;#,##0.00"/>
      <fill>
        <patternFill patternType="solid">
          <fgColor indexed="64"/>
          <bgColor theme="6"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164" formatCode="&quot;$&quot;#,##0.00"/>
      <fill>
        <patternFill patternType="solid">
          <fgColor indexed="64"/>
          <bgColor theme="6" tint="0.79998168889431442"/>
        </patternFill>
      </fill>
      <alignment horizontal="center"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fill>
        <patternFill patternType="solid">
          <fgColor indexed="64"/>
          <bgColor theme="6" tint="0.79998168889431442"/>
        </patternFill>
      </fill>
      <alignment horizontal="center"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fill>
        <patternFill patternType="solid">
          <fgColor indexed="64"/>
          <bgColor theme="6" tint="0.79998168889431442"/>
        </patternFill>
      </fill>
      <alignment horizontal="center" vertical="bottom"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rder>
    </dxf>
    <dxf>
      <font>
        <b/>
        <i val="0"/>
        <strike val="0"/>
        <condense val="0"/>
        <extend val="0"/>
        <outline val="0"/>
        <shadow val="0"/>
        <u val="none"/>
        <vertAlign val="baseline"/>
        <sz val="11"/>
        <color theme="0"/>
        <name val="Arial"/>
        <family val="2"/>
        <scheme val="minor"/>
      </font>
      <fill>
        <patternFill patternType="solid">
          <fgColor indexed="64"/>
          <bgColor theme="9" tint="0.79998168889431442"/>
        </patternFill>
      </fill>
    </dxf>
    <dxf>
      <font>
        <b val="0"/>
        <i val="0"/>
        <strike val="0"/>
        <condense val="0"/>
        <extend val="0"/>
        <outline val="0"/>
        <shadow val="0"/>
        <u val="none"/>
        <vertAlign val="baseline"/>
        <sz val="11"/>
        <color theme="1"/>
        <name val="Arial"/>
        <family val="2"/>
        <scheme val="minor"/>
      </font>
      <numFmt numFmtId="164" formatCode="&quot;$&quot;#,##0.00"/>
      <fill>
        <patternFill patternType="solid">
          <fgColor indexed="64"/>
          <bgColor theme="6"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164" formatCode="&quot;$&quot;#,##0.00"/>
      <fill>
        <patternFill patternType="solid">
          <fgColor indexed="64"/>
          <bgColor theme="6" tint="0.79998168889431442"/>
        </patternFill>
      </fill>
      <alignment horizontal="center"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fill>
        <patternFill patternType="solid">
          <fgColor indexed="64"/>
          <bgColor theme="6" tint="0.79998168889431442"/>
        </patternFill>
      </fill>
      <alignment horizontal="center"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fill>
        <patternFill patternType="solid">
          <fgColor indexed="64"/>
          <bgColor theme="6" tint="0.79998168889431442"/>
        </patternFill>
      </fill>
      <alignment horizontal="center" vertical="bottom"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rder>
    </dxf>
    <dxf>
      <font>
        <b/>
        <i val="0"/>
        <strike val="0"/>
        <condense val="0"/>
        <extend val="0"/>
        <outline val="0"/>
        <shadow val="0"/>
        <u val="none"/>
        <vertAlign val="baseline"/>
        <sz val="11"/>
        <color theme="0"/>
        <name val="Arial"/>
        <family val="2"/>
        <scheme val="minor"/>
      </font>
      <fill>
        <patternFill patternType="solid">
          <fgColor indexed="64"/>
          <bgColor theme="9" tint="0.79998168889431442"/>
        </patternFill>
      </fill>
    </dxf>
    <dxf>
      <font>
        <b val="0"/>
        <i val="0"/>
        <strike val="0"/>
        <condense val="0"/>
        <extend val="0"/>
        <outline val="0"/>
        <shadow val="0"/>
        <u val="none"/>
        <vertAlign val="baseline"/>
        <sz val="11"/>
        <color theme="1"/>
        <name val="Arial"/>
        <family val="2"/>
        <scheme val="minor"/>
      </font>
      <numFmt numFmtId="164" formatCode="&quot;$&quot;#,##0.00"/>
      <fill>
        <patternFill patternType="solid">
          <fgColor indexed="64"/>
          <bgColor theme="6"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164" formatCode="&quot;$&quot;#,##0.00"/>
      <fill>
        <patternFill patternType="solid">
          <fgColor indexed="64"/>
          <bgColor theme="6" tint="0.79998168889431442"/>
        </patternFill>
      </fill>
      <alignment horizontal="center"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0" formatCode="General"/>
      <fill>
        <patternFill patternType="solid">
          <fgColor indexed="64"/>
          <bgColor theme="6" tint="0.79998168889431442"/>
        </patternFill>
      </fill>
      <alignment horizontal="center"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fill>
        <patternFill patternType="solid">
          <fgColor indexed="64"/>
          <bgColor theme="6" tint="0.79998168889431442"/>
        </patternFill>
      </fill>
      <alignment horizontal="center" vertical="bottom"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Arial"/>
        <family val="2"/>
        <scheme val="minor"/>
      </font>
      <fill>
        <patternFill patternType="solid">
          <fgColor indexed="64"/>
          <bgColor theme="9" tint="0.79998168889431442"/>
        </patternFill>
      </fill>
    </dxf>
  </dxfs>
  <tableStyles count="0" defaultTableStyle="TableStyleMedium2" defaultPivotStyle="PivotStyleLight16"/>
  <colors>
    <mruColors>
      <color rgb="FF007434"/>
      <color rgb="FFE2F2CE"/>
      <color rgb="FFFEF9E8"/>
      <color rgb="FFFEFAEC"/>
      <color rgb="FFECEAF6"/>
      <color rgb="FFF5F4FA"/>
      <color rgb="FFFFFDF7"/>
      <color rgb="FFD5ECBA"/>
      <color rgb="FFE9F5DB"/>
      <color rgb="FFF6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80494</xdr:colOff>
      <xdr:row>1</xdr:row>
      <xdr:rowOff>206752</xdr:rowOff>
    </xdr:from>
    <xdr:to>
      <xdr:col>2</xdr:col>
      <xdr:colOff>209550</xdr:colOff>
      <xdr:row>2</xdr:row>
      <xdr:rowOff>83486</xdr:rowOff>
    </xdr:to>
    <xdr:pic>
      <xdr:nvPicPr>
        <xdr:cNvPr id="22" name="Picture 21" descr="image00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244" y="454402"/>
          <a:ext cx="2138831" cy="762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22412</xdr:colOff>
      <xdr:row>2</xdr:row>
      <xdr:rowOff>294155</xdr:rowOff>
    </xdr:from>
    <xdr:to>
      <xdr:col>12</xdr:col>
      <xdr:colOff>11207</xdr:colOff>
      <xdr:row>4</xdr:row>
      <xdr:rowOff>504265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313765" y="1594037"/>
          <a:ext cx="13749618"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1000" b="1">
              <a:solidFill>
                <a:schemeClr val="dk1"/>
              </a:solidFill>
              <a:effectLst/>
              <a:latin typeface="+mn-lt"/>
              <a:ea typeface="+mn-ea"/>
              <a:cs typeface="+mn-cs"/>
            </a:rPr>
            <a:t>What is this calculator designed to do?</a:t>
          </a:r>
          <a:r>
            <a:rPr lang="en-AU" sz="1000">
              <a:solidFill>
                <a:schemeClr val="dk1"/>
              </a:solidFill>
              <a:effectLst/>
              <a:latin typeface="+mn-lt"/>
              <a:ea typeface="+mn-ea"/>
              <a:cs typeface="+mn-cs"/>
            </a:rPr>
            <a:t>  </a:t>
          </a:r>
          <a:endParaRPr lang="en-AU" sz="1050">
            <a:effectLst/>
          </a:endParaRPr>
        </a:p>
        <a:p>
          <a:pPr eaLnBrk="1" fontAlgn="auto" latinLnBrk="0" hangingPunct="1"/>
          <a:endParaRPr lang="en-AU" sz="1000">
            <a:solidFill>
              <a:schemeClr val="dk1"/>
            </a:solidFill>
            <a:effectLst/>
            <a:latin typeface="+mn-lt"/>
            <a:ea typeface="+mn-ea"/>
            <a:cs typeface="+mn-cs"/>
          </a:endParaRPr>
        </a:p>
        <a:p>
          <a:pPr eaLnBrk="1" fontAlgn="auto" latinLnBrk="0" hangingPunct="1"/>
          <a:r>
            <a:rPr lang="en-AU" sz="1000">
              <a:solidFill>
                <a:schemeClr val="dk1"/>
              </a:solidFill>
              <a:effectLst/>
              <a:latin typeface="+mn-lt"/>
              <a:ea typeface="+mn-ea"/>
              <a:cs typeface="+mn-cs"/>
            </a:rPr>
            <a:t>When providing risk advice, there is often a need to bundle in lump sum TPD and Crisis cover alongside an income protection policy to provide additional capital protection in the event the client’s temporary disablement evolves into more of an enduring permanent illness.  This has become ever-so important especially with the more restrictive terms and conditions built into the current on-sale income protection policies.  </a:t>
          </a:r>
          <a:endParaRPr lang="en-AU" sz="1050">
            <a:effectLst/>
          </a:endParaRPr>
        </a:p>
        <a:p>
          <a:pPr eaLnBrk="1" fontAlgn="auto" latinLnBrk="0" hangingPunct="1"/>
          <a:endParaRPr lang="en-AU" sz="1000">
            <a:solidFill>
              <a:schemeClr val="dk1"/>
            </a:solidFill>
            <a:effectLst/>
            <a:latin typeface="+mn-lt"/>
            <a:ea typeface="+mn-ea"/>
            <a:cs typeface="+mn-cs"/>
          </a:endParaRPr>
        </a:p>
        <a:p>
          <a:pPr eaLnBrk="1" fontAlgn="auto" latinLnBrk="0" hangingPunct="1"/>
          <a:r>
            <a:rPr lang="en-AU" sz="1000">
              <a:solidFill>
                <a:schemeClr val="dk1"/>
              </a:solidFill>
              <a:effectLst/>
              <a:latin typeface="+mn-lt"/>
              <a:ea typeface="+mn-ea"/>
              <a:cs typeface="+mn-cs"/>
            </a:rPr>
            <a:t>This calculator quantifies the net present value (NPV) of capital, or TPD sum insured required today, in order to provide an income stream based on a set of parameters.  </a:t>
          </a:r>
          <a:endParaRPr lang="en-AU" sz="1050">
            <a:effectLst/>
          </a:endParaRPr>
        </a:p>
        <a:p>
          <a:pPr eaLnBrk="1" fontAlgn="auto" latinLnBrk="0" hangingPunct="1"/>
          <a:endParaRPr lang="en-AU" sz="1000">
            <a:solidFill>
              <a:schemeClr val="dk1"/>
            </a:solidFill>
            <a:effectLst/>
            <a:latin typeface="+mn-lt"/>
            <a:ea typeface="+mn-ea"/>
            <a:cs typeface="+mn-cs"/>
          </a:endParaRPr>
        </a:p>
        <a:p>
          <a:pPr eaLnBrk="1" fontAlgn="auto" latinLnBrk="0" hangingPunct="1"/>
          <a:r>
            <a:rPr lang="en-AU" sz="1000">
              <a:solidFill>
                <a:schemeClr val="dk1"/>
              </a:solidFill>
              <a:effectLst/>
              <a:latin typeface="+mn-lt"/>
              <a:ea typeface="+mn-ea"/>
              <a:cs typeface="+mn-cs"/>
            </a:rPr>
            <a:t>For example, the needs analysis may have identified a requirement to provide the client with a gross income stream of $60,000 pa, payable monthly, indexed at 3% pa for 25 years with an assumed annual return of 5% pa net of fees and tax, should they suffer from a permanent illess.  When inputting</a:t>
          </a:r>
          <a:r>
            <a:rPr lang="en-AU" sz="1000" baseline="0">
              <a:solidFill>
                <a:schemeClr val="dk1"/>
              </a:solidFill>
              <a:effectLst/>
              <a:latin typeface="+mn-lt"/>
              <a:ea typeface="+mn-ea"/>
              <a:cs typeface="+mn-cs"/>
            </a:rPr>
            <a:t> these variables into</a:t>
          </a:r>
          <a:r>
            <a:rPr lang="en-AU" sz="1000">
              <a:solidFill>
                <a:schemeClr val="dk1"/>
              </a:solidFill>
              <a:effectLst/>
              <a:latin typeface="+mn-lt"/>
              <a:ea typeface="+mn-ea"/>
              <a:cs typeface="+mn-cs"/>
            </a:rPr>
            <a:t> the calculator, a NPV TPD capital sum insured</a:t>
          </a:r>
          <a:r>
            <a:rPr lang="en-AU" sz="1000" baseline="0">
              <a:solidFill>
                <a:schemeClr val="dk1"/>
              </a:solidFill>
              <a:effectLst/>
              <a:latin typeface="+mn-lt"/>
              <a:ea typeface="+mn-ea"/>
              <a:cs typeface="+mn-cs"/>
            </a:rPr>
            <a:t> </a:t>
          </a:r>
          <a:r>
            <a:rPr lang="en-AU" sz="1000">
              <a:solidFill>
                <a:schemeClr val="dk1"/>
              </a:solidFill>
              <a:effectLst/>
              <a:latin typeface="+mn-lt"/>
              <a:ea typeface="+mn-ea"/>
              <a:cs typeface="+mn-cs"/>
            </a:rPr>
            <a:t>of $1.176M would be required.   If the needs analysis has also identified a requirement for the TPD cover to also expunge $500,000 debt, then the NPV figure of $1.176m would be increased by say $550K (grossed up for super taxes - see the TECE Super Life &amp; TPD Tax Calculator) to </a:t>
          </a:r>
          <a:r>
            <a:rPr lang="en-AU" sz="1000" b="1" u="sng">
              <a:solidFill>
                <a:schemeClr val="dk1"/>
              </a:solidFill>
              <a:effectLst/>
              <a:latin typeface="+mn-lt"/>
              <a:ea typeface="+mn-ea"/>
              <a:cs typeface="+mn-cs"/>
            </a:rPr>
            <a:t>arrive at a total TPD sum insured of $1,726M.</a:t>
          </a:r>
          <a:endParaRPr lang="en-AU" sz="1050">
            <a:effectLst/>
          </a:endParaRPr>
        </a:p>
      </xdr:txBody>
    </xdr:sp>
    <xdr:clientData/>
  </xdr:twoCellAnchor>
  <xdr:twoCellAnchor>
    <xdr:from>
      <xdr:col>10</xdr:col>
      <xdr:colOff>990600</xdr:colOff>
      <xdr:row>1</xdr:row>
      <xdr:rowOff>225986</xdr:rowOff>
    </xdr:from>
    <xdr:to>
      <xdr:col>11</xdr:col>
      <xdr:colOff>1242733</xdr:colOff>
      <xdr:row>2</xdr:row>
      <xdr:rowOff>66675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11858625" y="473636"/>
          <a:ext cx="2204758" cy="726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Arial" panose="020B0604020202020204" pitchFamily="34" charset="0"/>
              <a:ea typeface="+mn-ea"/>
              <a:cs typeface="Arial" panose="020B0604020202020204" pitchFamily="34" charset="0"/>
            </a:rPr>
            <a:t>Version </a:t>
          </a:r>
          <a:r>
            <a:rPr lang="en-US" sz="1000">
              <a:solidFill>
                <a:schemeClr val="dk1"/>
              </a:solidFill>
              <a:effectLst/>
              <a:latin typeface="Arial" panose="020B0604020202020204" pitchFamily="34" charset="0"/>
              <a:ea typeface="+mn-ea"/>
              <a:cs typeface="Arial" panose="020B0604020202020204" pitchFamily="34" charset="0"/>
            </a:rPr>
            <a:t>3.2</a:t>
          </a:r>
          <a:endParaRPr lang="en-AU" sz="1000">
            <a:effectLst/>
            <a:latin typeface="Arial" panose="020B0604020202020204" pitchFamily="34" charset="0"/>
            <a:cs typeface="Arial" panose="020B0604020202020204" pitchFamily="34" charset="0"/>
          </a:endParaRPr>
        </a:p>
        <a:p>
          <a:pPr eaLnBrk="1" fontAlgn="auto" latinLnBrk="0" hangingPunct="1"/>
          <a:r>
            <a:rPr lang="en-GB" sz="1000">
              <a:solidFill>
                <a:schemeClr val="dk1"/>
              </a:solidFill>
              <a:effectLst/>
              <a:latin typeface="Arial" panose="020B0604020202020204" pitchFamily="34" charset="0"/>
              <a:ea typeface="+mn-ea"/>
              <a:cs typeface="Arial" panose="020B0604020202020204" pitchFamily="34" charset="0"/>
            </a:rPr>
            <a:t>Updated 17 May 2022</a:t>
          </a:r>
          <a:endParaRPr lang="en-AU" sz="1000">
            <a:effectLst/>
            <a:latin typeface="Arial" panose="020B0604020202020204" pitchFamily="34" charset="0"/>
            <a:cs typeface="Arial" panose="020B0604020202020204" pitchFamily="34" charset="0"/>
          </a:endParaRPr>
        </a:p>
        <a:p>
          <a:r>
            <a:rPr lang="en-GB" sz="1000" baseline="0">
              <a:solidFill>
                <a:schemeClr val="dk1"/>
              </a:solidFill>
              <a:effectLst/>
              <a:latin typeface="Arial" panose="020B0604020202020204" pitchFamily="34" charset="0"/>
              <a:ea typeface="+mn-ea"/>
              <a:cs typeface="Arial" panose="020B0604020202020204" pitchFamily="34" charset="0"/>
            </a:rPr>
            <a:t>Should you require assistance with this calculator email </a:t>
          </a:r>
          <a:r>
            <a:rPr lang="en-GB" sz="1000" u="sng" baseline="0">
              <a:solidFill>
                <a:schemeClr val="dk1"/>
              </a:solidFill>
              <a:effectLst/>
              <a:latin typeface="Arial" panose="020B0604020202020204" pitchFamily="34" charset="0"/>
              <a:ea typeface="+mn-ea"/>
              <a:cs typeface="Arial" panose="020B0604020202020204" pitchFamily="34" charset="0"/>
            </a:rPr>
            <a:t>tece@aia.com</a:t>
          </a:r>
          <a:r>
            <a:rPr lang="en-GB" sz="1000" baseline="0">
              <a:solidFill>
                <a:schemeClr val="dk1"/>
              </a:solidFill>
              <a:effectLst/>
              <a:latin typeface="Arial" panose="020B0604020202020204" pitchFamily="34" charset="0"/>
              <a:ea typeface="+mn-ea"/>
              <a:cs typeface="Arial" panose="020B0604020202020204" pitchFamily="34" charset="0"/>
            </a:rPr>
            <a:t> </a:t>
          </a:r>
          <a:endParaRPr lang="en-AU" sz="1000">
            <a:effectLst/>
            <a:latin typeface="Arial" panose="020B0604020202020204" pitchFamily="34" charset="0"/>
            <a:cs typeface="Arial" panose="020B0604020202020204" pitchFamily="34" charset="0"/>
          </a:endParaRPr>
        </a:p>
      </xdr:txBody>
    </xdr:sp>
    <xdr:clientData/>
  </xdr:twoCellAnchor>
  <xdr:twoCellAnchor>
    <xdr:from>
      <xdr:col>0</xdr:col>
      <xdr:colOff>280147</xdr:colOff>
      <xdr:row>11</xdr:row>
      <xdr:rowOff>313765</xdr:rowOff>
    </xdr:from>
    <xdr:to>
      <xdr:col>12</xdr:col>
      <xdr:colOff>22412</xdr:colOff>
      <xdr:row>18</xdr:row>
      <xdr:rowOff>179294</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80147" y="6230471"/>
          <a:ext cx="13794441" cy="2689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latin typeface="Arial" panose="020B0604020202020204" pitchFamily="34" charset="0"/>
              <a:cs typeface="Arial" panose="020B0604020202020204" pitchFamily="34" charset="0"/>
            </a:rPr>
            <a:t>Disclaimer:</a:t>
          </a:r>
        </a:p>
        <a:p>
          <a:r>
            <a:rPr lang="en-AU" sz="900" i="1">
              <a:solidFill>
                <a:schemeClr val="dk1"/>
              </a:solidFill>
              <a:effectLst/>
              <a:latin typeface="Arial" panose="020B0604020202020204" pitchFamily="34" charset="0"/>
              <a:ea typeface="+mn-ea"/>
              <a:cs typeface="Arial" panose="020B0604020202020204" pitchFamily="34" charset="0"/>
            </a:rPr>
            <a:t>This calculator is intended as a guide only and is not for wider distribution. It does not constitute an offer of insurance. The information provided by this calculator is an estimate and is not intended to be a recommendation or an opinion about a financial product and is not intended to influence a person to acquire any financial product. Any final amount calculated or offered shall be calculated by an Insurance Underwriter of AIA Australia Limited. Any such offer shall be valid when made in conjunction with a fully completed application form, and any other information which may be requested prior to any offer being made. We recommend that you consider the * Product Disclosure Statement before considering whether a benefit under a *Product Plan should be acquired or continue to be held by a person. The normal terms and conditions as explained in the * Product Disclosure Statement apply to these calculations, unless otherwise specified by AIA Australia Limited ABN 79 004 837 861 AFSL 230043. [Where appropriate, include any assumptions as well as any limitations and the impact of the limitations] This calculator is designed to be used by financial advisers and is not for wider distribution. Advisers should exercise their own professional judgement in determining whether this calculator and its output is appropriate for use in their business and with their clients. Advisers remain responsible for determining and adhering to their own obligations, including preparing and giving their clients information and advice in accordance with applicable laws and their licensee's requirements. This calculator is intended for illustrative purposes only and does not constitute an offer of insurance. To apply for cover, a person needs to submit a fully completed application form and provide any other information that AIA Australia requires. This calculator does not constitute a recommendation or statement of opinion about insurance and is not intended to influence a person to acquire any insurance or other financial product. To the maximum extent permitted by law, AIA Australia takes no responsibility for reliance by any person on the information in or relating to this document (including the calculator). This information is general information only and does not consider factors like objectives, financial situations or needs of any individual and is not intended to be financial, legal, tax, accounting, or other advice. Before acting on the information, you should consider the appropriateness of this information having regard to such factors and the relevant Product Disclosure Statement (available at aia.com.au). No impact on you resulting from the use of the calculator is guaranteed. It cannot, and does not try to predict actual insurance benefits, as these are subject to the policy features selected by the customer, the operation of policy terms and conditions (including permissible changes to those terms and conditions) as well as changes to the customer's circumstances, investment earnings, tax, inflation, and applicable law. </a:t>
          </a:r>
        </a:p>
        <a:p>
          <a:endParaRPr lang="en-AU" sz="900" i="1">
            <a:solidFill>
              <a:schemeClr val="dk1"/>
            </a:solidFill>
            <a:effectLst/>
            <a:latin typeface="Arial" panose="020B0604020202020204" pitchFamily="34" charset="0"/>
            <a:ea typeface="+mn-ea"/>
            <a:cs typeface="Arial" panose="020B0604020202020204" pitchFamily="34" charset="0"/>
          </a:endParaRPr>
        </a:p>
        <a:p>
          <a:r>
            <a:rPr lang="en-AU" sz="900" i="1">
              <a:solidFill>
                <a:schemeClr val="dk1"/>
              </a:solidFill>
              <a:effectLst/>
              <a:latin typeface="Arial" panose="020B0604020202020204" pitchFamily="34" charset="0"/>
              <a:ea typeface="+mn-ea"/>
              <a:cs typeface="Arial" panose="020B0604020202020204" pitchFamily="34" charset="0"/>
            </a:rPr>
            <a:t>Copyright © 2022 AIA Australia Limited (ABN 79 004 837 861 AFSL 230043). All rights reserved.</a:t>
          </a:r>
          <a:endParaRPr lang="en-AU" sz="900">
            <a:solidFill>
              <a:schemeClr val="dk1"/>
            </a:solidFill>
            <a:effectLst/>
            <a:latin typeface="Arial" panose="020B0604020202020204" pitchFamily="34" charset="0"/>
            <a:ea typeface="+mn-ea"/>
            <a:cs typeface="Arial" panose="020B0604020202020204" pitchFamily="34" charset="0"/>
          </a:endParaRPr>
        </a:p>
        <a:p>
          <a:endParaRPr lang="en-AU" sz="900">
            <a:latin typeface="Arial" panose="020B0604020202020204" pitchFamily="34" charset="0"/>
            <a:cs typeface="Arial" panose="020B0604020202020204" pitchFamily="34" charset="0"/>
          </a:endParaRPr>
        </a:p>
        <a:p>
          <a:r>
            <a:rPr lang="en-GB" sz="900" b="1">
              <a:solidFill>
                <a:schemeClr val="dk1"/>
              </a:solidFill>
              <a:effectLst/>
              <a:latin typeface="Arial" panose="020B0604020202020204" pitchFamily="34" charset="0"/>
              <a:ea typeface="+mn-ea"/>
              <a:cs typeface="Arial" panose="020B0604020202020204" pitchFamily="34" charset="0"/>
            </a:rPr>
            <a:t>Assumptions/notes</a:t>
          </a:r>
          <a:r>
            <a:rPr lang="en-GB" sz="900" b="1" baseline="0">
              <a:solidFill>
                <a:schemeClr val="dk1"/>
              </a:solidFill>
              <a:effectLst/>
              <a:latin typeface="Arial" panose="020B0604020202020204" pitchFamily="34" charset="0"/>
              <a:ea typeface="+mn-ea"/>
              <a:cs typeface="Arial" panose="020B0604020202020204" pitchFamily="34" charset="0"/>
            </a:rPr>
            <a:t> </a:t>
          </a:r>
          <a:r>
            <a:rPr lang="en-AU" sz="900" b="1" baseline="0">
              <a:solidFill>
                <a:schemeClr val="dk1"/>
              </a:solidFill>
              <a:effectLst/>
              <a:latin typeface="Arial" panose="020B0604020202020204" pitchFamily="34" charset="0"/>
              <a:ea typeface="+mn-ea"/>
              <a:cs typeface="Arial" panose="020B0604020202020204" pitchFamily="34" charset="0"/>
            </a:rPr>
            <a:t> - </a:t>
          </a:r>
          <a:endParaRPr lang="en-GB"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Interest is</a:t>
          </a:r>
          <a:r>
            <a:rPr lang="en-AU" sz="900" baseline="0">
              <a:solidFill>
                <a:schemeClr val="dk1"/>
              </a:solidFill>
              <a:effectLst/>
              <a:latin typeface="Arial" panose="020B0604020202020204" pitchFamily="34" charset="0"/>
              <a:ea typeface="+mn-ea"/>
              <a:cs typeface="Arial" panose="020B0604020202020204" pitchFamily="34" charset="0"/>
            </a:rPr>
            <a:t> applied prior to each payment however is not applied to the total balance prior to the first payment of the income stream. </a:t>
          </a:r>
          <a:endParaRPr lang="en-AU" sz="900">
            <a:solidFill>
              <a:schemeClr val="dk1"/>
            </a:solidFill>
            <a:effectLst/>
            <a:latin typeface="Arial" panose="020B0604020202020204" pitchFamily="34" charset="0"/>
            <a:ea typeface="+mn-ea"/>
            <a:cs typeface="Arial" panose="020B0604020202020204" pitchFamily="34" charset="0"/>
          </a:endParaRPr>
        </a:p>
        <a:p>
          <a:endParaRPr lang="en-AU" sz="900">
            <a:latin typeface="Arial" panose="020B0604020202020204" pitchFamily="34" charset="0"/>
            <a:cs typeface="Arial" panose="020B0604020202020204" pitchFamily="34" charset="0"/>
          </a:endParaRPr>
        </a:p>
        <a:p>
          <a:endParaRPr lang="en-AU" sz="900">
            <a:latin typeface="Arial" panose="020B0604020202020204" pitchFamily="34" charset="0"/>
            <a:cs typeface="Arial" panose="020B0604020202020204" pitchFamily="34" charset="0"/>
          </a:endParaRPr>
        </a:p>
        <a:p>
          <a:endParaRPr lang="en-AU" sz="900">
            <a:latin typeface="Arial" panose="020B0604020202020204" pitchFamily="34" charset="0"/>
            <a:cs typeface="Arial" panose="020B0604020202020204" pitchFamily="34" charset="0"/>
          </a:endParaRPr>
        </a:p>
        <a:p>
          <a:endParaRPr lang="en-AU" sz="900">
            <a:latin typeface="Arial" panose="020B0604020202020204" pitchFamily="34" charset="0"/>
            <a:cs typeface="Arial" panose="020B0604020202020204" pitchFamily="34" charset="0"/>
          </a:endParaRPr>
        </a:p>
        <a:p>
          <a:endParaRPr lang="en-AU" sz="900">
            <a:latin typeface="Arial" panose="020B0604020202020204" pitchFamily="34" charset="0"/>
            <a:cs typeface="Arial" panose="020B0604020202020204" pitchFamily="34" charset="0"/>
          </a:endParaRPr>
        </a:p>
        <a:p>
          <a:endParaRPr lang="en-AU" sz="900">
            <a:latin typeface="Arial" panose="020B0604020202020204" pitchFamily="34" charset="0"/>
            <a:cs typeface="Arial" panose="020B0604020202020204" pitchFamily="34" charset="0"/>
          </a:endParaRPr>
        </a:p>
        <a:p>
          <a:endParaRPr lang="en-AU" sz="900">
            <a:latin typeface="Arial" panose="020B0604020202020204" pitchFamily="34" charset="0"/>
            <a:cs typeface="Arial" panose="020B0604020202020204" pitchFamily="34" charset="0"/>
          </a:endParaRPr>
        </a:p>
      </xdr:txBody>
    </xdr:sp>
    <xdr:clientData/>
  </xdr:twoCellAnchor>
  <xdr:twoCellAnchor>
    <xdr:from>
      <xdr:col>2</xdr:col>
      <xdr:colOff>2956</xdr:colOff>
      <xdr:row>4</xdr:row>
      <xdr:rowOff>829235</xdr:rowOff>
    </xdr:from>
    <xdr:to>
      <xdr:col>3</xdr:col>
      <xdr:colOff>31531</xdr:colOff>
      <xdr:row>7</xdr:row>
      <xdr:rowOff>66676</xdr:rowOff>
    </xdr:to>
    <xdr:sp macro="" textlink="">
      <xdr:nvSpPr>
        <xdr:cNvPr id="2" name="Arrow: Down 1">
          <a:extLst>
            <a:ext uri="{FF2B5EF4-FFF2-40B4-BE49-F238E27FC236}">
              <a16:creationId xmlns:a16="http://schemas.microsoft.com/office/drawing/2014/main" id="{B4571AF4-2EA8-4CD2-809A-FFA3CE859F80}"/>
            </a:ext>
          </a:extLst>
        </xdr:cNvPr>
        <xdr:cNvSpPr/>
      </xdr:nvSpPr>
      <xdr:spPr>
        <a:xfrm>
          <a:off x="2300162" y="3417794"/>
          <a:ext cx="1339663" cy="593353"/>
        </a:xfrm>
        <a:prstGeom prst="downArrow">
          <a:avLst>
            <a:gd name="adj1" fmla="val 100000"/>
            <a:gd name="adj2" fmla="val 38526"/>
          </a:avLst>
        </a:prstGeom>
        <a:solidFill>
          <a:srgbClr val="C00000"/>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AU" sz="1050" b="1"/>
            <a:t>Edit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5BF6B-953C-4426-97C3-0BD537F9C20A}" name="Table1" displayName="Table1" ref="D1:G61" totalsRowShown="0" headerRowDxfId="17" tableBorderDxfId="16">
  <autoFilter ref="D1:G61" xr:uid="{21D5BF6B-953C-4426-97C3-0BD537F9C20A}"/>
  <tableColumns count="4">
    <tableColumn id="1" xr3:uid="{BA53E547-8457-423B-9BE8-2F339E13F555}" name="Years" dataDxfId="15">
      <calculatedColumnFormula>IF($B$5&gt;D1,D1+1,NA())</calculatedColumnFormula>
    </tableColumn>
    <tableColumn id="5" xr3:uid="{80F15B25-F50D-4DE3-B5C5-154BC0A55806}" name="Column1" dataDxfId="14">
      <calculatedColumnFormula>IF($B$5&gt;=Table1[[#This Row],[Years]],Table1[[#This Row],[Years]],0)</calculatedColumnFormula>
    </tableColumn>
    <tableColumn id="2" xr3:uid="{E4D6A22F-DF55-4C06-9A17-DC274936E478}" name="Payment" dataDxfId="13" dataCellStyle="Currency">
      <calculatedColumnFormula>IF(D2&gt;0,$B$6*(1+B1),NA())</calculatedColumnFormula>
    </tableColumn>
    <tableColumn id="6" xr3:uid="{1DB24A22-B134-41BD-8E37-769A67338C42}" name="Column2" dataDxfId="12" dataCellStyle="Currency">
      <calculatedColumnFormula>$B$9-Table1[[#This Row],[Payment]]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BB293E-853D-48E0-9782-457DB4A3E363}" name="Table2" displayName="Table2" ref="L1:O241" totalsRowShown="0" headerRowDxfId="11" tableBorderDxfId="10">
  <autoFilter ref="L1:O241" xr:uid="{F9BB293E-853D-48E0-9782-457DB4A3E363}"/>
  <tableColumns count="4">
    <tableColumn id="1" xr3:uid="{3347A9AA-745E-46D3-8256-7BFD6AE0BC08}" name="Quarters" dataDxfId="9"/>
    <tableColumn id="2" xr3:uid="{9DC25AE9-03C1-4ABF-A71A-C86518CE64BB}" name="Column1" dataDxfId="8">
      <calculatedColumnFormula>IF(L2&lt;=$J$5,L2,0)</calculatedColumnFormula>
    </tableColumn>
    <tableColumn id="3" xr3:uid="{DB3C715C-F282-4490-93FA-9D76F69D0E8D}" name="Payment" dataDxfId="7" dataCellStyle="Currency"/>
    <tableColumn id="5" xr3:uid="{3CAC4E43-DD23-4307-A735-6495FA135133}" name="Column2" dataDxfId="6" dataCellStyle="Currency">
      <calculatedColumnFormula>IF(Table2[[#This Row],[Payment]]&gt;0,$J$9-Table2[[#This Row],[Payment]],0)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CA6967-1717-469F-9766-4B170DC83E62}" name="Table3" displayName="Table3" ref="T1:W721" totalsRowShown="0" headerRowDxfId="5" tableBorderDxfId="4">
  <autoFilter ref="T1:W721" xr:uid="{52CA6967-1717-469F-9766-4B170DC83E62}"/>
  <tableColumns count="4">
    <tableColumn id="1" xr3:uid="{2B95D060-7B50-4224-A582-23BE29569F78}" name="Months" dataDxfId="3"/>
    <tableColumn id="2" xr3:uid="{FE5B8CEC-318E-4264-BC52-40449652F32B}" name="Column1" dataDxfId="2">
      <calculatedColumnFormula>IF(T2&lt;=$R$4,T2,0)</calculatedColumnFormula>
    </tableColumn>
    <tableColumn id="3" xr3:uid="{1B53D2C1-6C06-4C7C-8872-C1998AEFC97D}" name="Payment" dataDxfId="1" dataCellStyle="Currency"/>
    <tableColumn id="5" xr3:uid="{FF28E29B-1D96-4882-BC5C-37678B7CD4DF}" name="Column2" dataDxfId="0" dataCellStyle="Currency">
      <calculatedColumnFormula>IF(Table3[[#This Row],[Payment]]&gt;0,W1-Table3[[#This Row],[Payment]]+W1*$R$4,0)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AIA July 2020">
  <a:themeElements>
    <a:clrScheme name="AIA_2020">
      <a:dk1>
        <a:srgbClr val="303D48"/>
      </a:dk1>
      <a:lt1>
        <a:srgbClr val="FFFFFF"/>
      </a:lt1>
      <a:dk2>
        <a:srgbClr val="1F78AD"/>
      </a:dk2>
      <a:lt2>
        <a:srgbClr val="D3CAC3"/>
      </a:lt2>
      <a:accent1>
        <a:srgbClr val="D31145"/>
      </a:accent1>
      <a:accent2>
        <a:srgbClr val="BA0361"/>
      </a:accent2>
      <a:accent3>
        <a:srgbClr val="FF754D"/>
      </a:accent3>
      <a:accent4>
        <a:srgbClr val="F7C926"/>
      </a:accent4>
      <a:accent5>
        <a:srgbClr val="A199BA"/>
      </a:accent5>
      <a:accent6>
        <a:srgbClr val="4C4793"/>
      </a:accent6>
      <a:hlink>
        <a:srgbClr val="4C4793"/>
      </a:hlink>
      <a:folHlink>
        <a:srgbClr val="08456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rtlCol="0">
        <a:spAutoFit/>
      </a:bodyPr>
      <a:lstStyle>
        <a:defPPr>
          <a:defRPr dirty="0" err="1" smtClean="0">
            <a:latin typeface="Arial" panose="020B0604020202020204" pitchFamily="34" charset="0"/>
            <a:cs typeface="Arial" panose="020B0604020202020204" pitchFamily="34" charset="0"/>
          </a:defRPr>
        </a:defPPr>
      </a:lstStyle>
    </a:txDef>
  </a:objectDefaults>
  <a:extraClrSchemeLst/>
  <a:extLst>
    <a:ext uri="{05A4C25C-085E-4340-85A3-A5531E510DB2}">
      <thm15:themeFamily xmlns:thm15="http://schemas.microsoft.com/office/thememl/2012/main" name="AIA July 2020" id="{B0C557F4-C433-45A7-B0D7-FA13FC93BB9F}" vid="{5D4670F2-7CF7-4D09-8A46-F0935DB5D468}"/>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888B-5661-4FA4-8459-AA6668FD6455}">
  <sheetPr codeName="Sheet1">
    <pageSetUpPr fitToPage="1"/>
  </sheetPr>
  <dimension ref="A1:L19"/>
  <sheetViews>
    <sheetView showGridLines="0" tabSelected="1" zoomScale="85" zoomScaleNormal="85" zoomScaleSheetLayoutView="85" workbookViewId="0">
      <selection activeCell="C8" sqref="C8"/>
    </sheetView>
  </sheetViews>
  <sheetFormatPr defaultColWidth="17" defaultRowHeight="34.5" customHeight="1" x14ac:dyDescent="0.25"/>
  <cols>
    <col min="1" max="1" width="3.69921875" customWidth="1"/>
    <col min="2" max="2" width="26.3984375" customWidth="1"/>
    <col min="3" max="3" width="17.19921875" customWidth="1"/>
    <col min="4" max="4" width="4.5" customWidth="1"/>
    <col min="5" max="5" width="25.59765625" style="27" customWidth="1"/>
    <col min="6" max="6" width="16.3984375" customWidth="1"/>
    <col min="7" max="7" width="3.3984375" customWidth="1"/>
    <col min="8" max="8" width="25.59765625" style="27" customWidth="1"/>
    <col min="9" max="9" width="16.3984375" customWidth="1"/>
    <col min="10" max="10" width="3.3984375" customWidth="1"/>
    <col min="11" max="11" width="25.59765625" style="27" customWidth="1"/>
    <col min="12" max="12" width="16.3984375" customWidth="1"/>
    <col min="13" max="13" width="3.59765625" customWidth="1"/>
  </cols>
  <sheetData>
    <row r="1" spans="1:12" ht="19.5" customHeight="1" x14ac:dyDescent="0.25"/>
    <row r="2" spans="1:12" ht="69.75" customHeight="1" x14ac:dyDescent="0.4">
      <c r="D2" s="21"/>
      <c r="E2" s="31" t="s">
        <v>24</v>
      </c>
    </row>
    <row r="3" spans="1:12" ht="57" customHeight="1" x14ac:dyDescent="0.25"/>
    <row r="4" spans="1:12" ht="57" customHeight="1" x14ac:dyDescent="0.25"/>
    <row r="5" spans="1:12" ht="66" customHeight="1" thickBot="1" x14ac:dyDescent="0.3"/>
    <row r="6" spans="1:12" ht="28.5" customHeight="1" thickBot="1" x14ac:dyDescent="0.3">
      <c r="B6" s="49" t="s">
        <v>25</v>
      </c>
      <c r="C6" s="30"/>
      <c r="E6" s="56" t="s">
        <v>19</v>
      </c>
      <c r="F6" s="56"/>
      <c r="G6" s="24"/>
      <c r="H6" s="54" t="s">
        <v>18</v>
      </c>
      <c r="I6" s="54"/>
      <c r="J6" s="24"/>
      <c r="K6" s="55" t="s">
        <v>17</v>
      </c>
      <c r="L6" s="55"/>
    </row>
    <row r="7" spans="1:12" ht="12" customHeight="1" thickBot="1" x14ac:dyDescent="0.3">
      <c r="E7" s="28"/>
      <c r="F7" s="24"/>
      <c r="G7" s="24"/>
      <c r="H7" s="28"/>
      <c r="I7" s="24"/>
      <c r="J7" s="24"/>
      <c r="K7" s="28"/>
      <c r="L7" s="24"/>
    </row>
    <row r="8" spans="1:12" s="19" customFormat="1" ht="36" customHeight="1" x14ac:dyDescent="0.25">
      <c r="A8" s="18"/>
      <c r="B8" s="32" t="s">
        <v>16</v>
      </c>
      <c r="C8" s="42">
        <v>60000</v>
      </c>
      <c r="D8" s="17"/>
      <c r="E8" s="33" t="s">
        <v>20</v>
      </c>
      <c r="F8" s="33">
        <f>Sheet1!R4</f>
        <v>300</v>
      </c>
      <c r="G8" s="25"/>
      <c r="H8" s="36" t="s">
        <v>20</v>
      </c>
      <c r="I8" s="36">
        <f>Sheet1!J5</f>
        <v>100</v>
      </c>
      <c r="J8" s="25"/>
      <c r="K8" s="39" t="s">
        <v>20</v>
      </c>
      <c r="L8" s="39">
        <f>Sheet1!B5</f>
        <v>25</v>
      </c>
    </row>
    <row r="9" spans="1:12" s="19" customFormat="1" ht="35.25" customHeight="1" x14ac:dyDescent="0.25">
      <c r="A9" s="18"/>
      <c r="B9" s="32" t="s">
        <v>15</v>
      </c>
      <c r="C9" s="43">
        <v>0.03</v>
      </c>
      <c r="D9" s="17"/>
      <c r="E9" s="33" t="s">
        <v>21</v>
      </c>
      <c r="F9" s="34">
        <f>Sheet1!R3</f>
        <v>4.0741237836483535E-3</v>
      </c>
      <c r="G9" s="25"/>
      <c r="H9" s="36" t="s">
        <v>21</v>
      </c>
      <c r="I9" s="37">
        <f>Sheet1!J3</f>
        <v>1.2272234429039353E-2</v>
      </c>
      <c r="J9" s="25"/>
      <c r="K9" s="39" t="s">
        <v>21</v>
      </c>
      <c r="L9" s="40">
        <f>Sheet1!B3</f>
        <v>0.05</v>
      </c>
    </row>
    <row r="10" spans="1:12" s="19" customFormat="1" ht="35.25" customHeight="1" x14ac:dyDescent="0.25">
      <c r="A10" s="18"/>
      <c r="B10" s="32" t="s">
        <v>14</v>
      </c>
      <c r="C10" s="44">
        <v>25</v>
      </c>
      <c r="D10" s="17"/>
      <c r="E10" s="33" t="s">
        <v>22</v>
      </c>
      <c r="F10" s="35">
        <f>Sheet1!R5</f>
        <v>5000</v>
      </c>
      <c r="G10" s="25"/>
      <c r="H10" s="36" t="s">
        <v>22</v>
      </c>
      <c r="I10" s="38">
        <f>Sheet1!J6</f>
        <v>15000</v>
      </c>
      <c r="J10" s="25"/>
      <c r="K10" s="39" t="s">
        <v>22</v>
      </c>
      <c r="L10" s="41">
        <f>Sheet1!B6</f>
        <v>60000</v>
      </c>
    </row>
    <row r="11" spans="1:12" s="19" customFormat="1" ht="35.25" customHeight="1" thickBot="1" x14ac:dyDescent="0.3">
      <c r="A11" s="18"/>
      <c r="B11" s="32" t="s">
        <v>13</v>
      </c>
      <c r="C11" s="45">
        <v>0.05</v>
      </c>
      <c r="D11" s="17"/>
      <c r="E11" s="33" t="s">
        <v>23</v>
      </c>
      <c r="F11" s="46">
        <f>Sheet1!R9</f>
        <v>1175886.8098609103</v>
      </c>
      <c r="G11" s="25"/>
      <c r="H11" s="36" t="s">
        <v>23</v>
      </c>
      <c r="I11" s="47">
        <f>Sheet1!J9</f>
        <v>1180671.0123359943</v>
      </c>
      <c r="J11" s="25"/>
      <c r="K11" s="39" t="s">
        <v>23</v>
      </c>
      <c r="L11" s="48">
        <f>Sheet1!B9</f>
        <v>1202359.9582685502</v>
      </c>
    </row>
    <row r="12" spans="1:12" s="19" customFormat="1" ht="31.5" customHeight="1" x14ac:dyDescent="0.25">
      <c r="A12" s="18"/>
      <c r="B12" s="26"/>
      <c r="C12" s="26"/>
      <c r="D12" s="17"/>
      <c r="E12" s="29"/>
      <c r="H12" s="20"/>
      <c r="K12" s="20"/>
      <c r="L12" s="22"/>
    </row>
    <row r="13" spans="1:12" ht="31.5" customHeight="1" x14ac:dyDescent="0.25">
      <c r="B13" s="24"/>
      <c r="C13" s="24"/>
    </row>
    <row r="14" spans="1:12" ht="31.5" customHeight="1" x14ac:dyDescent="0.25"/>
    <row r="15" spans="1:12" ht="31.5" customHeight="1" x14ac:dyDescent="0.25"/>
    <row r="16" spans="1:12" ht="31.5" customHeight="1" x14ac:dyDescent="0.25"/>
    <row r="17" ht="31.5" customHeight="1" x14ac:dyDescent="0.25"/>
    <row r="18" ht="31.5" customHeight="1" x14ac:dyDescent="0.25"/>
    <row r="19" ht="31.5" customHeight="1" x14ac:dyDescent="0.25"/>
  </sheetData>
  <sheetProtection algorithmName="SHA-512" hashValue="301pWwSWyn4DhF0OELaPPZSsiUO97fMQs2DyZShI0nqpigcpLAzYllkZ2LOpZtCEY9zoRntlJXeph3ZvgJN7hA==" saltValue="cIPPD7kVKwlJjcVFvVPKBg==" spinCount="100000" sheet="1" selectLockedCells="1"/>
  <mergeCells count="3">
    <mergeCell ref="H6:I6"/>
    <mergeCell ref="K6:L6"/>
    <mergeCell ref="E6:F6"/>
  </mergeCells>
  <dataValidations count="2">
    <dataValidation type="whole" errorStyle="information" allowBlank="1" showInputMessage="1" showErrorMessage="1" error="Minimum value must be 2 years" sqref="D10" xr:uid="{C3EE3013-2080-4CA1-B44A-9B8FD8D9F528}">
      <formula1>2</formula1>
      <formula2>100</formula2>
    </dataValidation>
    <dataValidation type="whole" errorStyle="information" allowBlank="1" showInputMessage="1" showErrorMessage="1" error="Minimum value must be 2 years, up to a maximum of 60 years." sqref="C10" xr:uid="{414A23A6-0C96-4F4C-B84A-45D72D6FCDBD}">
      <formula1>2</formula1>
      <formula2>60</formula2>
    </dataValidation>
  </dataValidations>
  <pageMargins left="0.25" right="0.25" top="0.75" bottom="0.75" header="0.3" footer="0.3"/>
  <pageSetup scale="65" orientation="landscape" horizontalDpi="360" verticalDpi="360" r:id="rId1"/>
  <headerFooter>
    <oddFooter>&amp;L&amp;1#&amp;"Calibri"&amp;8&amp;KFF8C00[AIA -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C52DB-38BF-4BE9-BA35-FEECBDFFD96F}">
  <sheetPr codeName="Sheet2"/>
  <dimension ref="A1:W721"/>
  <sheetViews>
    <sheetView zoomScale="97" zoomScaleNormal="70" workbookViewId="0">
      <selection activeCell="V196" sqref="V196"/>
    </sheetView>
  </sheetViews>
  <sheetFormatPr defaultRowHeight="13.8" x14ac:dyDescent="0.25"/>
  <cols>
    <col min="1" max="1" width="36" bestFit="1" customWidth="1"/>
    <col min="2" max="2" width="15.59765625" customWidth="1"/>
    <col min="3" max="3" width="14.19921875" style="13" customWidth="1"/>
    <col min="4" max="4" width="8" customWidth="1"/>
    <col min="5" max="5" width="10.59765625" customWidth="1"/>
    <col min="6" max="6" width="11.3984375" customWidth="1"/>
    <col min="7" max="7" width="25.3984375" customWidth="1"/>
    <col min="8" max="8" width="12" customWidth="1"/>
    <col min="9" max="9" width="37.3984375" customWidth="1"/>
    <col min="10" max="10" width="18.19921875" customWidth="1"/>
    <col min="11" max="11" width="10.69921875" customWidth="1"/>
    <col min="12" max="12" width="17.8984375" customWidth="1"/>
    <col min="13" max="13" width="10.5" customWidth="1"/>
    <col min="14" max="15" width="14.5" customWidth="1"/>
    <col min="17" max="17" width="30" customWidth="1"/>
    <col min="18" max="18" width="19.5" customWidth="1"/>
    <col min="19" max="19" width="10.69921875" customWidth="1"/>
    <col min="20" max="20" width="9.5" bestFit="1" customWidth="1"/>
    <col min="21" max="21" width="10.59765625" bestFit="1" customWidth="1"/>
    <col min="22" max="23" width="14.5" customWidth="1"/>
    <col min="25" max="26" width="8"/>
    <col min="27" max="27" width="11.5" bestFit="1" customWidth="1"/>
    <col min="28" max="28" width="10.5" bestFit="1" customWidth="1"/>
    <col min="29" max="29" width="13.59765625" bestFit="1" customWidth="1"/>
    <col min="30" max="30" width="7.8984375" bestFit="1" customWidth="1"/>
    <col min="31" max="36" width="10.5" bestFit="1" customWidth="1"/>
    <col min="37" max="37" width="9.59765625" bestFit="1" customWidth="1"/>
    <col min="38" max="47" width="10.5" bestFit="1" customWidth="1"/>
    <col min="48" max="48" width="4.8984375" bestFit="1" customWidth="1"/>
    <col min="49" max="49" width="9.8984375" bestFit="1" customWidth="1"/>
  </cols>
  <sheetData>
    <row r="1" spans="1:23" x14ac:dyDescent="0.25">
      <c r="A1" s="57" t="s">
        <v>0</v>
      </c>
      <c r="B1" s="57"/>
      <c r="D1" s="51" t="s">
        <v>10</v>
      </c>
      <c r="E1" s="51" t="s">
        <v>26</v>
      </c>
      <c r="F1" s="51" t="s">
        <v>2</v>
      </c>
      <c r="G1" s="51" t="s">
        <v>27</v>
      </c>
      <c r="I1" s="57" t="s">
        <v>1</v>
      </c>
      <c r="J1" s="57"/>
      <c r="L1" s="51" t="s">
        <v>11</v>
      </c>
      <c r="M1" s="51" t="s">
        <v>26</v>
      </c>
      <c r="N1" s="51" t="s">
        <v>2</v>
      </c>
      <c r="O1" s="51" t="s">
        <v>27</v>
      </c>
      <c r="Q1" s="57" t="s">
        <v>28</v>
      </c>
      <c r="R1" s="57"/>
      <c r="T1" s="51" t="s">
        <v>12</v>
      </c>
      <c r="U1" s="51" t="s">
        <v>26</v>
      </c>
      <c r="V1" s="51" t="s">
        <v>2</v>
      </c>
      <c r="W1" s="51" t="s">
        <v>27</v>
      </c>
    </row>
    <row r="2" spans="1:23" x14ac:dyDescent="0.25">
      <c r="A2" s="1" t="s">
        <v>3</v>
      </c>
      <c r="B2" s="2">
        <f>'Lump Sum Income Replacement'!C9</f>
        <v>0.03</v>
      </c>
      <c r="C2" s="14"/>
      <c r="D2" s="50">
        <v>1</v>
      </c>
      <c r="E2" s="50">
        <f>IF($B$5&gt;=Table1[[#This Row],[Years]],Table1[[#This Row],[Years]],0)</f>
        <v>1</v>
      </c>
      <c r="F2" s="16">
        <f>IF(Table1[[#This Row],[Column1]]&gt;0,$B$6*(1+B1),NA())</f>
        <v>60000</v>
      </c>
      <c r="G2" s="53">
        <f>IF(Table1[[#This Row],[Payment]]&gt;0,$B$9-Table1[[#This Row],[Payment]],0)</f>
        <v>1142359.9582685502</v>
      </c>
      <c r="I2" s="1" t="s">
        <v>3</v>
      </c>
      <c r="J2" s="3">
        <f>$B$2</f>
        <v>0.03</v>
      </c>
      <c r="L2" s="50">
        <v>1</v>
      </c>
      <c r="M2" s="50">
        <f t="shared" ref="M2:M65" si="0">IF(L2&lt;=$J$5,L2,0)</f>
        <v>1</v>
      </c>
      <c r="N2" s="16">
        <f>IF(M2&gt;0,$B$6/4,NA())</f>
        <v>15000</v>
      </c>
      <c r="O2" s="53">
        <f>IF(Table2[[#This Row],[Payment]]&gt;0,$J$9-Table2[[#This Row],[Payment]],0)</f>
        <v>1165671.0123359943</v>
      </c>
      <c r="Q2" s="1" t="s">
        <v>3</v>
      </c>
      <c r="R2" s="3">
        <f>$B$2</f>
        <v>0.03</v>
      </c>
      <c r="T2" s="50">
        <v>1</v>
      </c>
      <c r="U2" s="50">
        <f>IF(T2&lt;=$R$4,T2,0)</f>
        <v>1</v>
      </c>
      <c r="V2" s="16">
        <f>IF(U2&gt;0,$B$6/12,0)</f>
        <v>5000</v>
      </c>
      <c r="W2" s="53">
        <f>IF(Table3[[#This Row],[Payment]]&gt;0,$R$9-Table3[[#This Row],[Payment]],0)</f>
        <v>1170886.8098609103</v>
      </c>
    </row>
    <row r="3" spans="1:23" x14ac:dyDescent="0.25">
      <c r="A3" s="1" t="s">
        <v>4</v>
      </c>
      <c r="B3" s="2">
        <f>'Lump Sum Income Replacement'!C11</f>
        <v>0.05</v>
      </c>
      <c r="C3" s="14"/>
      <c r="D3" s="50">
        <v>2</v>
      </c>
      <c r="E3" s="50">
        <f>IF($B$5&gt;=Table1[[#This Row],[Years]],Table1[[#This Row],[Years]],0)</f>
        <v>2</v>
      </c>
      <c r="F3" s="16">
        <f>IF(Table1[[#This Row],[Column1]]&gt;0,F2*(1+$B$2),0)</f>
        <v>61800</v>
      </c>
      <c r="G3" s="53">
        <f>IF(Table1[[#This Row],[Payment]]&gt;0,G2-Table1[[#This Row],[Payment]]+G2*$B$3,0)</f>
        <v>1137677.9561819776</v>
      </c>
      <c r="I3" s="1" t="s">
        <v>5</v>
      </c>
      <c r="J3" s="3">
        <f>(1+$B$3)^(1/4)-1</f>
        <v>1.2272234429039353E-2</v>
      </c>
      <c r="L3" s="50">
        <v>2</v>
      </c>
      <c r="M3" s="50">
        <f t="shared" si="0"/>
        <v>2</v>
      </c>
      <c r="N3" s="16">
        <f>IF(M3&gt;0,$B$6/4,0)</f>
        <v>15000</v>
      </c>
      <c r="O3" s="53">
        <f>IF(Table2[[#This Row],[Payment]]&gt;0,O2-Table2[[#This Row],[Payment]]+O2*$J$3,0)</f>
        <v>1164976.4002665172</v>
      </c>
      <c r="Q3" s="1" t="s">
        <v>5</v>
      </c>
      <c r="R3" s="3">
        <f>(1+$B$3)^(1/12)-1</f>
        <v>4.0741237836483535E-3</v>
      </c>
      <c r="T3" s="50">
        <v>2</v>
      </c>
      <c r="U3" s="50">
        <f t="shared" ref="U3:U66" si="1">IF(T3&lt;=$R$4,T3,0)</f>
        <v>2</v>
      </c>
      <c r="V3" s="16">
        <f t="shared" ref="V3:V12" si="2">IF(U3&gt;0,$B$6/12,0)</f>
        <v>5000</v>
      </c>
      <c r="W3" s="53">
        <f>IF(Table3[[#This Row],[Payment]]&gt;0,W2-Table3[[#This Row],[Payment]]+W2*$R$3,0)</f>
        <v>1170657.1476609248</v>
      </c>
    </row>
    <row r="4" spans="1:23" x14ac:dyDescent="0.25">
      <c r="A4" s="1" t="s">
        <v>6</v>
      </c>
      <c r="B4" s="3">
        <f>(1+$B$3)/(1+$B$2)-1</f>
        <v>1.9417475728155331E-2</v>
      </c>
      <c r="C4" s="14"/>
      <c r="D4" s="50">
        <v>3</v>
      </c>
      <c r="E4" s="50">
        <f>IF($B$5&gt;=Table1[[#This Row],[Years]],Table1[[#This Row],[Years]],0)</f>
        <v>3</v>
      </c>
      <c r="F4" s="16">
        <f>IF(Table1[[#This Row],[Column1]]&gt;0,F3*(1+$B$2),0)</f>
        <v>63654</v>
      </c>
      <c r="G4" s="53">
        <f>IF(Table1[[#This Row],[Payment]]&gt;0,G3-Table1[[#This Row],[Payment]]+G3*$B$3,0)</f>
        <v>1130907.8539910766</v>
      </c>
      <c r="I4" s="1"/>
      <c r="J4" s="3"/>
      <c r="L4" s="50">
        <v>3</v>
      </c>
      <c r="M4" s="50">
        <f t="shared" si="0"/>
        <v>3</v>
      </c>
      <c r="N4" s="16">
        <f>IF(M4&gt;0,$B$6/4,0)</f>
        <v>15000</v>
      </c>
      <c r="O4" s="53">
        <f>IF(Table2[[#This Row],[Payment]]&gt;0,O3-Table2[[#This Row],[Payment]]+O3*$J$3,0)</f>
        <v>1164273.2637548863</v>
      </c>
      <c r="Q4" s="1" t="s">
        <v>12</v>
      </c>
      <c r="R4" s="5">
        <f>$B$5*12</f>
        <v>300</v>
      </c>
      <c r="T4" s="50">
        <v>3</v>
      </c>
      <c r="U4" s="50">
        <f t="shared" si="1"/>
        <v>3</v>
      </c>
      <c r="V4" s="16">
        <f t="shared" si="2"/>
        <v>5000</v>
      </c>
      <c r="W4" s="53">
        <f>IF(Table3[[#This Row],[Payment]]&gt;0,W3-Table3[[#This Row],[Payment]]+W3*$R$3,0)</f>
        <v>1170426.5497887081</v>
      </c>
    </row>
    <row r="5" spans="1:23" x14ac:dyDescent="0.25">
      <c r="A5" s="1" t="s">
        <v>10</v>
      </c>
      <c r="B5" s="23">
        <f>'Lump Sum Income Replacement'!C10</f>
        <v>25</v>
      </c>
      <c r="C5" s="14"/>
      <c r="D5" s="50">
        <v>4</v>
      </c>
      <c r="E5" s="50">
        <f>IF($B$5&gt;=Table1[[#This Row],[Years]],Table1[[#This Row],[Years]],0)</f>
        <v>4</v>
      </c>
      <c r="F5" s="16">
        <f>IF(Table1[[#This Row],[Column1]]&gt;0,F4*(1+$B$2),0)</f>
        <v>65563.62</v>
      </c>
      <c r="G5" s="53">
        <f>IF(Table1[[#This Row],[Payment]]&gt;0,G4-Table1[[#This Row],[Payment]]+G4*$B$3,0)</f>
        <v>1121889.6266906306</v>
      </c>
      <c r="I5" s="1" t="s">
        <v>7</v>
      </c>
      <c r="J5" s="5">
        <f>$B$5*4</f>
        <v>100</v>
      </c>
      <c r="L5" s="50">
        <v>4</v>
      </c>
      <c r="M5" s="50">
        <f t="shared" si="0"/>
        <v>4</v>
      </c>
      <c r="N5" s="16">
        <f>IF(M5&gt;0,$B$6/4,0)</f>
        <v>15000</v>
      </c>
      <c r="O5" s="53">
        <f>IF(Table2[[#This Row],[Payment]]&gt;0,O4-Table2[[#This Row],[Payment]]+O4*$J$3,0)</f>
        <v>1163561.4981871492</v>
      </c>
      <c r="Q5" s="1" t="s">
        <v>8</v>
      </c>
      <c r="R5" s="7">
        <f>$B$6/12</f>
        <v>5000</v>
      </c>
      <c r="T5" s="50">
        <v>4</v>
      </c>
      <c r="U5" s="50">
        <f t="shared" si="1"/>
        <v>4</v>
      </c>
      <c r="V5" s="16">
        <f t="shared" si="2"/>
        <v>5000</v>
      </c>
      <c r="W5" s="53">
        <f>IF(Table3[[#This Row],[Payment]]&gt;0,W4-Table3[[#This Row],[Payment]]+W4*$R$3,0)</f>
        <v>1170195.0124322157</v>
      </c>
    </row>
    <row r="6" spans="1:23" x14ac:dyDescent="0.25">
      <c r="A6" s="1" t="s">
        <v>8</v>
      </c>
      <c r="B6" s="6">
        <f>'Lump Sum Income Replacement'!C8</f>
        <v>60000</v>
      </c>
      <c r="C6" s="14"/>
      <c r="D6" s="50">
        <v>5</v>
      </c>
      <c r="E6" s="50">
        <f>IF($B$5&gt;=Table1[[#This Row],[Years]],Table1[[#This Row],[Years]],0)</f>
        <v>5</v>
      </c>
      <c r="F6" s="16">
        <f>IF(Table1[[#This Row],[Column1]]&gt;0,F5*(1+$B$2),0)</f>
        <v>67530.528599999991</v>
      </c>
      <c r="G6" s="53">
        <f>IF(Table1[[#This Row],[Payment]]&gt;0,G5-Table1[[#This Row],[Payment]]+G5*$B$3,0)</f>
        <v>1110453.5794251619</v>
      </c>
      <c r="I6" s="1" t="s">
        <v>8</v>
      </c>
      <c r="J6" s="7">
        <f>$B$6/4</f>
        <v>15000</v>
      </c>
      <c r="L6" s="50">
        <v>5</v>
      </c>
      <c r="M6" s="50">
        <f t="shared" si="0"/>
        <v>5</v>
      </c>
      <c r="N6" s="16">
        <f>IF(M6&gt;0,N2*(1+$B$2),0)</f>
        <v>15450</v>
      </c>
      <c r="O6" s="53">
        <f>IF(Table2[[#This Row],[Payment]]&gt;0,O5-Table2[[#This Row],[Payment]]+O5*$J$3,0)</f>
        <v>1162390.9976655061</v>
      </c>
      <c r="T6" s="50">
        <v>5</v>
      </c>
      <c r="U6" s="50">
        <f t="shared" si="1"/>
        <v>5</v>
      </c>
      <c r="V6" s="16">
        <f t="shared" si="2"/>
        <v>5000</v>
      </c>
      <c r="W6" s="53">
        <f>IF(Table3[[#This Row],[Payment]]&gt;0,W5-Table3[[#This Row],[Payment]]+W5*$R$3,0)</f>
        <v>1169962.5317638726</v>
      </c>
    </row>
    <row r="7" spans="1:23" x14ac:dyDescent="0.25">
      <c r="C7" s="14"/>
      <c r="D7" s="50">
        <v>6</v>
      </c>
      <c r="E7" s="50">
        <f>IF($B$5&gt;=Table1[[#This Row],[Years]],Table1[[#This Row],[Years]],0)</f>
        <v>6</v>
      </c>
      <c r="F7" s="16">
        <f>IF(Table1[[#This Row],[Column1]]&gt;0,F6*(1+$B$2),0)</f>
        <v>69556.444457999998</v>
      </c>
      <c r="G7" s="53">
        <f>IF(Table1[[#This Row],[Payment]]&gt;0,G6-Table1[[#This Row],[Payment]]+G6*$B$3,0)</f>
        <v>1096419.81393842</v>
      </c>
      <c r="L7" s="50">
        <v>6</v>
      </c>
      <c r="M7" s="50">
        <f t="shared" si="0"/>
        <v>6</v>
      </c>
      <c r="N7" s="16">
        <f>IF(M7&gt;0,N3*(1+$B$2),0)</f>
        <v>15450</v>
      </c>
      <c r="O7" s="53">
        <f>IF(Table2[[#This Row],[Payment]]&gt;0,O6-Table2[[#This Row],[Payment]]+O6*$J$3,0)</f>
        <v>1161206.1324870621</v>
      </c>
      <c r="T7" s="50">
        <v>6</v>
      </c>
      <c r="U7" s="50">
        <f t="shared" si="1"/>
        <v>6</v>
      </c>
      <c r="V7" s="16">
        <f t="shared" si="2"/>
        <v>5000</v>
      </c>
      <c r="W7" s="53">
        <f>IF(Table3[[#This Row],[Payment]]&gt;0,W6-Table3[[#This Row],[Payment]]+W6*$R$3,0)</f>
        <v>1169729.1039405093</v>
      </c>
    </row>
    <row r="8" spans="1:23" x14ac:dyDescent="0.25">
      <c r="C8" s="14"/>
      <c r="D8" s="50">
        <v>7</v>
      </c>
      <c r="E8" s="50">
        <f>IF($B$5&gt;=Table1[[#This Row],[Years]],Table1[[#This Row],[Years]],0)</f>
        <v>7</v>
      </c>
      <c r="F8" s="16">
        <f>IF(Table1[[#This Row],[Column1]]&gt;0,F7*(1+$B$2),0)</f>
        <v>71643.137791739995</v>
      </c>
      <c r="G8" s="53">
        <f>IF(Table1[[#This Row],[Payment]]&gt;0,G7-Table1[[#This Row],[Payment]]+G7*$B$3,0)</f>
        <v>1079597.666843601</v>
      </c>
      <c r="K8" s="4"/>
      <c r="L8" s="50">
        <v>7</v>
      </c>
      <c r="M8" s="50">
        <f t="shared" si="0"/>
        <v>7</v>
      </c>
      <c r="N8" s="16">
        <f>IF(M8&gt;0,N4*(1+$B$2),0)</f>
        <v>15450</v>
      </c>
      <c r="O8" s="53">
        <f>IF(Table2[[#This Row],[Payment]]&gt;0,O7-Table2[[#This Row],[Payment]]+O7*$J$3,0)</f>
        <v>1160006.7263653814</v>
      </c>
      <c r="S8" s="4"/>
      <c r="T8" s="50">
        <v>7</v>
      </c>
      <c r="U8" s="50">
        <f t="shared" si="1"/>
        <v>7</v>
      </c>
      <c r="V8" s="16">
        <f t="shared" si="2"/>
        <v>5000</v>
      </c>
      <c r="W8" s="53">
        <f>IF(Table3[[#This Row],[Payment]]&gt;0,W7-Table3[[#This Row],[Payment]]+W7*$R$3,0)</f>
        <v>1169494.7251032989</v>
      </c>
    </row>
    <row r="9" spans="1:23" x14ac:dyDescent="0.25">
      <c r="A9" s="1" t="s">
        <v>9</v>
      </c>
      <c r="B9" s="52">
        <f>NPV(B3,F3:F61)+B6</f>
        <v>1202359.9582685502</v>
      </c>
      <c r="C9" s="14"/>
      <c r="D9" s="50">
        <v>8</v>
      </c>
      <c r="E9" s="50">
        <f>IF($B$5&gt;=Table1[[#This Row],[Years]],Table1[[#This Row],[Years]],0)</f>
        <v>8</v>
      </c>
      <c r="F9" s="16">
        <f>IF(Table1[[#This Row],[Column1]]&gt;0,F8*(1+$B$2),0)</f>
        <v>73792.431925492201</v>
      </c>
      <c r="G9" s="53">
        <f>IF(Table1[[#This Row],[Payment]]&gt;0,G8-Table1[[#This Row],[Payment]]+G8*$B$3,0)</f>
        <v>1059785.1182602888</v>
      </c>
      <c r="I9" s="1" t="s">
        <v>9</v>
      </c>
      <c r="J9" s="9">
        <f>J$6+NPV(J$3,N3:N241)</f>
        <v>1180671.0123359943</v>
      </c>
      <c r="L9" s="50">
        <v>8</v>
      </c>
      <c r="M9" s="50">
        <f t="shared" si="0"/>
        <v>8</v>
      </c>
      <c r="N9" s="16">
        <f>IF(M9&gt;0,N5*(1+$B$2),0)</f>
        <v>15450</v>
      </c>
      <c r="O9" s="53">
        <f>IF(Table2[[#This Row],[Payment]]&gt;0,O8-Table2[[#This Row],[Payment]]+O8*$J$3,0)</f>
        <v>1158792.6008505998</v>
      </c>
      <c r="Q9" s="1" t="s">
        <v>9</v>
      </c>
      <c r="R9" s="9">
        <f>R5+NPV(R$3,V3:V713)</f>
        <v>1175886.8098609103</v>
      </c>
      <c r="T9" s="50">
        <v>8</v>
      </c>
      <c r="U9" s="50">
        <f t="shared" si="1"/>
        <v>8</v>
      </c>
      <c r="V9" s="16">
        <f t="shared" si="2"/>
        <v>5000</v>
      </c>
      <c r="W9" s="53">
        <f>IF(Table3[[#This Row],[Payment]]&gt;0,W8-Table3[[#This Row],[Payment]]+W8*$R$3,0)</f>
        <v>1169259.3913776935</v>
      </c>
    </row>
    <row r="10" spans="1:23" x14ac:dyDescent="0.25">
      <c r="A10" s="1" t="s">
        <v>29</v>
      </c>
      <c r="B10" s="9">
        <f>B6+NPV(B$4,_xlfn.SEQUENCE(1,B$5-1,B$6,0))</f>
        <v>1202359.9582685516</v>
      </c>
      <c r="C10" s="14"/>
      <c r="D10" s="50">
        <v>9</v>
      </c>
      <c r="E10" s="50">
        <f>IF($B$5&gt;=Table1[[#This Row],[Years]],Table1[[#This Row],[Years]],0)</f>
        <v>9</v>
      </c>
      <c r="F10" s="16">
        <f>IF(Table1[[#This Row],[Column1]]&gt;0,F9*(1+$B$2),0)</f>
        <v>76006.204883256971</v>
      </c>
      <c r="G10" s="53">
        <f>IF(Table1[[#This Row],[Payment]]&gt;0,G9-Table1[[#This Row],[Payment]]+G9*$B$3,0)</f>
        <v>1036768.1692900463</v>
      </c>
      <c r="I10" s="1" t="s">
        <v>29</v>
      </c>
      <c r="J10" s="52" cm="1">
        <f t="array" ref="J10">J6+NPV(J$3,J$6*(1+J$2)^QUOTIENT(_xlfn.SEQUENCE(1,J$5-1,1,1),4))</f>
        <v>1180671.0123359938</v>
      </c>
      <c r="L10" s="50">
        <v>9</v>
      </c>
      <c r="M10" s="50">
        <f t="shared" si="0"/>
        <v>9</v>
      </c>
      <c r="N10" s="16">
        <f t="shared" ref="N10:N73" si="3">IF(M10&gt;0,N6*(1+$B$2),0)</f>
        <v>15913.5</v>
      </c>
      <c r="O10" s="53">
        <f>IF(Table2[[#This Row],[Payment]]&gt;0,O9-Table2[[#This Row],[Payment]]+O9*$J$3,0)</f>
        <v>1157100.0753028747</v>
      </c>
      <c r="Q10" s="1" t="s">
        <v>29</v>
      </c>
      <c r="R10" s="8" cm="1">
        <f t="array" ref="R10">R5+NPV(R$3,R$5*(1+R$2)^QUOTIENT(_xlfn.SEQUENCE(1,R$4-1,1,1),12))</f>
        <v>1175886.8098609089</v>
      </c>
      <c r="T10" s="50">
        <v>9</v>
      </c>
      <c r="U10" s="50">
        <f t="shared" si="1"/>
        <v>9</v>
      </c>
      <c r="V10" s="16">
        <f t="shared" si="2"/>
        <v>5000</v>
      </c>
      <c r="W10" s="53">
        <f>IF(Table3[[#This Row],[Payment]]&gt;0,W9-Table3[[#This Row],[Payment]]+W9*$R$3,0)</f>
        <v>1169023.0988733596</v>
      </c>
    </row>
    <row r="11" spans="1:23" x14ac:dyDescent="0.25">
      <c r="A11" s="10"/>
      <c r="C11" s="14"/>
      <c r="D11" s="50">
        <v>10</v>
      </c>
      <c r="E11" s="50">
        <f>IF($B$5&gt;=Table1[[#This Row],[Years]],Table1[[#This Row],[Years]],0)</f>
        <v>10</v>
      </c>
      <c r="F11" s="16">
        <f>IF(Table1[[#This Row],[Column1]]&gt;0,F10*(1+$B$2),0)</f>
        <v>78286.391029754683</v>
      </c>
      <c r="G11" s="53">
        <f>IF(Table1[[#This Row],[Payment]]&gt;0,G10-Table1[[#This Row],[Payment]]+G10*$B$3,0)</f>
        <v>1010320.186724794</v>
      </c>
      <c r="J11" s="4"/>
      <c r="L11" s="50">
        <v>10</v>
      </c>
      <c r="M11" s="50">
        <f t="shared" si="0"/>
        <v>10</v>
      </c>
      <c r="N11" s="16">
        <f t="shared" si="3"/>
        <v>15913.5</v>
      </c>
      <c r="O11" s="53">
        <f>IF(Table2[[#This Row],[Payment]]&gt;0,O10-Table2[[#This Row],[Payment]]+O10*$J$3,0)</f>
        <v>1155386.7786848505</v>
      </c>
      <c r="R11" s="4"/>
      <c r="T11" s="50">
        <v>10</v>
      </c>
      <c r="U11" s="50">
        <f t="shared" si="1"/>
        <v>10</v>
      </c>
      <c r="V11" s="16">
        <f t="shared" si="2"/>
        <v>5000</v>
      </c>
      <c r="W11" s="53">
        <f>IF(Table3[[#This Row],[Payment]]&gt;0,W10-Table3[[#This Row],[Payment]]+W10*$R$3,0)</f>
        <v>1168785.8436841138</v>
      </c>
    </row>
    <row r="12" spans="1:23" x14ac:dyDescent="0.25">
      <c r="A12" s="10"/>
      <c r="B12" s="4"/>
      <c r="C12" s="14"/>
      <c r="D12" s="50">
        <v>11</v>
      </c>
      <c r="E12" s="50">
        <f>IF($B$5&gt;=Table1[[#This Row],[Years]],Table1[[#This Row],[Years]],0)</f>
        <v>11</v>
      </c>
      <c r="F12" s="16">
        <f>IF(Table1[[#This Row],[Column1]]&gt;0,F11*(1+$B$2),0)</f>
        <v>80634.982760647326</v>
      </c>
      <c r="G12" s="53">
        <f>IF(Table1[[#This Row],[Payment]]&gt;0,G11-Table1[[#This Row],[Payment]]+G11*$B$3,0)</f>
        <v>980201.21330038633</v>
      </c>
      <c r="L12" s="50">
        <v>11</v>
      </c>
      <c r="M12" s="50">
        <f t="shared" si="0"/>
        <v>11</v>
      </c>
      <c r="N12" s="16">
        <f t="shared" si="3"/>
        <v>15913.5</v>
      </c>
      <c r="O12" s="53">
        <f>IF(Table2[[#This Row],[Payment]]&gt;0,O11-Table2[[#This Row],[Payment]]+O11*$J$3,0)</f>
        <v>1153652.4560890836</v>
      </c>
      <c r="R12" s="4">
        <f>NPV(R$3,V3:V713)</f>
        <v>1170886.8098609103</v>
      </c>
      <c r="T12" s="50">
        <v>11</v>
      </c>
      <c r="U12" s="50">
        <f t="shared" si="1"/>
        <v>11</v>
      </c>
      <c r="V12" s="16">
        <f t="shared" si="2"/>
        <v>5000</v>
      </c>
      <c r="W12" s="53">
        <f>IF(Table3[[#This Row],[Payment]]&gt;0,W11-Table3[[#This Row],[Payment]]+W11*$R$3,0)</f>
        <v>1168547.6218878587</v>
      </c>
    </row>
    <row r="13" spans="1:23" x14ac:dyDescent="0.25">
      <c r="C13" s="14"/>
      <c r="D13" s="50">
        <v>12</v>
      </c>
      <c r="E13" s="50">
        <f>IF($B$5&gt;=Table1[[#This Row],[Years]],Table1[[#This Row],[Years]],0)</f>
        <v>12</v>
      </c>
      <c r="F13" s="16">
        <f>IF(Table1[[#This Row],[Column1]]&gt;0,F12*(1+$B$2),0)</f>
        <v>83054.032243466747</v>
      </c>
      <c r="G13" s="53">
        <f>IF(Table1[[#This Row],[Payment]]&gt;0,G12-Table1[[#This Row],[Payment]]+G12*$B$3,0)</f>
        <v>946157.24172193895</v>
      </c>
      <c r="L13" s="50">
        <v>12</v>
      </c>
      <c r="M13" s="50">
        <f t="shared" si="0"/>
        <v>12</v>
      </c>
      <c r="N13" s="16">
        <f t="shared" si="3"/>
        <v>15913.5</v>
      </c>
      <c r="O13" s="53">
        <f>IF(Table2[[#This Row],[Payment]]&gt;0,O12-Table2[[#This Row],[Payment]]+O12*$J$3,0)</f>
        <v>1151896.8494798457</v>
      </c>
      <c r="T13" s="50">
        <v>12</v>
      </c>
      <c r="U13" s="50">
        <f t="shared" si="1"/>
        <v>12</v>
      </c>
      <c r="V13" s="16">
        <f>IF(U13&gt;0,$B$6/12,0)</f>
        <v>5000</v>
      </c>
      <c r="W13" s="53">
        <f>IF(Table3[[#This Row],[Payment]]&gt;0,W12-Table3[[#This Row],[Payment]]+W12*$R$3,0)</f>
        <v>1168308.4295465178</v>
      </c>
    </row>
    <row r="14" spans="1:23" x14ac:dyDescent="0.25">
      <c r="C14" s="14"/>
      <c r="D14" s="50">
        <v>13</v>
      </c>
      <c r="E14" s="50">
        <f>IF($B$5&gt;=Table1[[#This Row],[Years]],Table1[[#This Row],[Years]],0)</f>
        <v>13</v>
      </c>
      <c r="F14" s="16">
        <f>IF(Table1[[#This Row],[Column1]]&gt;0,F13*(1+$B$2),0)</f>
        <v>85545.653210770746</v>
      </c>
      <c r="G14" s="53">
        <f>IF(Table1[[#This Row],[Payment]]&gt;0,G13-Table1[[#This Row],[Payment]]+G13*$B$3,0)</f>
        <v>907919.45059726527</v>
      </c>
      <c r="J14" s="4"/>
      <c r="L14" s="50">
        <v>13</v>
      </c>
      <c r="M14" s="50">
        <f t="shared" si="0"/>
        <v>13</v>
      </c>
      <c r="N14" s="16">
        <f t="shared" si="3"/>
        <v>16390.904999999999</v>
      </c>
      <c r="O14" s="53">
        <f>IF(Table2[[#This Row],[Payment]]&gt;0,O13-Table2[[#This Row],[Payment]]+O13*$J$3,0)</f>
        <v>1149642.2926547341</v>
      </c>
      <c r="R14" s="4"/>
      <c r="T14" s="50">
        <v>13</v>
      </c>
      <c r="U14" s="50">
        <f t="shared" si="1"/>
        <v>13</v>
      </c>
      <c r="V14" s="16">
        <f t="shared" ref="V14:V25" si="4">IF(U14&gt;0,V2*(1+$B$2),0)</f>
        <v>5150</v>
      </c>
      <c r="W14" s="53">
        <f>IF(Table3[[#This Row],[Payment]]&gt;0,W13-Table3[[#This Row],[Payment]]+W13*$R$3,0)</f>
        <v>1167918.2627059701</v>
      </c>
    </row>
    <row r="15" spans="1:23" x14ac:dyDescent="0.25">
      <c r="C15" s="14"/>
      <c r="D15" s="50">
        <v>14</v>
      </c>
      <c r="E15" s="50">
        <f>IF($B$5&gt;=Table1[[#This Row],[Years]],Table1[[#This Row],[Years]],0)</f>
        <v>14</v>
      </c>
      <c r="F15" s="16">
        <f>IF(Table1[[#This Row],[Column1]]&gt;0,F14*(1+$B$2),0)</f>
        <v>88112.022807093876</v>
      </c>
      <c r="G15" s="53">
        <f>IF(Table1[[#This Row],[Payment]]&gt;0,G14-Table1[[#This Row],[Payment]]+G14*$B$3,0)</f>
        <v>865203.40032003459</v>
      </c>
      <c r="I15" s="11"/>
      <c r="L15" s="50">
        <v>14</v>
      </c>
      <c r="M15" s="50">
        <f t="shared" si="0"/>
        <v>14</v>
      </c>
      <c r="N15" s="16">
        <f t="shared" si="3"/>
        <v>16390.904999999999</v>
      </c>
      <c r="O15" s="53">
        <f>IF(Table2[[#This Row],[Payment]]&gt;0,O14-Table2[[#This Row],[Payment]]+O14*$J$3,0)</f>
        <v>1147360.0673797312</v>
      </c>
      <c r="Q15" s="11"/>
      <c r="T15" s="50">
        <v>14</v>
      </c>
      <c r="U15" s="50">
        <f t="shared" si="1"/>
        <v>14</v>
      </c>
      <c r="V15" s="16">
        <f t="shared" si="4"/>
        <v>5150</v>
      </c>
      <c r="W15" s="53">
        <f>IF(Table3[[#This Row],[Payment]]&gt;0,W14-Table3[[#This Row],[Payment]]+W14*$R$3,0)</f>
        <v>1167526.5062774178</v>
      </c>
    </row>
    <row r="16" spans="1:23" x14ac:dyDescent="0.25">
      <c r="C16" s="14"/>
      <c r="D16" s="50">
        <v>15</v>
      </c>
      <c r="E16" s="50">
        <f>IF($B$5&gt;=Table1[[#This Row],[Years]],Table1[[#This Row],[Years]],0)</f>
        <v>15</v>
      </c>
      <c r="F16" s="16">
        <f>IF(Table1[[#This Row],[Column1]]&gt;0,F15*(1+$B$2),0)</f>
        <v>90755.383491306697</v>
      </c>
      <c r="G16" s="53">
        <f>IF(Table1[[#This Row],[Payment]]&gt;0,G15-Table1[[#This Row],[Payment]]+G15*$B$3,0)</f>
        <v>817708.18684472959</v>
      </c>
      <c r="I16" s="11"/>
      <c r="L16" s="50">
        <v>15</v>
      </c>
      <c r="M16" s="50">
        <f t="shared" si="0"/>
        <v>15</v>
      </c>
      <c r="N16" s="16">
        <f t="shared" si="3"/>
        <v>16390.904999999999</v>
      </c>
      <c r="O16" s="53">
        <f>IF(Table2[[#This Row],[Payment]]&gt;0,O15-Table2[[#This Row],[Payment]]+O15*$J$3,0)</f>
        <v>1145049.8341011337</v>
      </c>
      <c r="Q16" s="11"/>
      <c r="T16" s="50">
        <v>15</v>
      </c>
      <c r="U16" s="50">
        <f t="shared" si="1"/>
        <v>15</v>
      </c>
      <c r="V16" s="16">
        <f t="shared" si="4"/>
        <v>5150</v>
      </c>
      <c r="W16" s="53">
        <f>IF(Table3[[#This Row],[Payment]]&gt;0,W15-Table3[[#This Row],[Payment]]+W15*$R$3,0)</f>
        <v>1167133.1537846825</v>
      </c>
    </row>
    <row r="17" spans="1:23" x14ac:dyDescent="0.25">
      <c r="C17" s="14"/>
      <c r="D17" s="50">
        <v>16</v>
      </c>
      <c r="E17" s="50">
        <f>IF($B$5&gt;=Table1[[#This Row],[Years]],Table1[[#This Row],[Years]],0)</f>
        <v>16</v>
      </c>
      <c r="F17" s="16">
        <f>IF(Table1[[#This Row],[Column1]]&gt;0,F16*(1+$B$2),0)</f>
        <v>93478.044996045894</v>
      </c>
      <c r="G17" s="53">
        <f>IF(Table1[[#This Row],[Payment]]&gt;0,G16-Table1[[#This Row],[Payment]]+G16*$B$3,0)</f>
        <v>765115.55119092017</v>
      </c>
      <c r="I17" s="11"/>
      <c r="L17" s="50">
        <v>16</v>
      </c>
      <c r="M17" s="50">
        <f t="shared" si="0"/>
        <v>16</v>
      </c>
      <c r="N17" s="16">
        <f t="shared" si="3"/>
        <v>16390.904999999999</v>
      </c>
      <c r="O17" s="53">
        <f>IF(Table2[[#This Row],[Payment]]&gt;0,O16-Table2[[#This Row],[Payment]]+O16*$J$3,0)</f>
        <v>1142711.2490981554</v>
      </c>
      <c r="Q17" s="11"/>
      <c r="T17" s="50">
        <v>16</v>
      </c>
      <c r="U17" s="50">
        <f t="shared" si="1"/>
        <v>16</v>
      </c>
      <c r="V17" s="16">
        <f t="shared" si="4"/>
        <v>5150</v>
      </c>
      <c r="W17" s="53">
        <f>IF(Table3[[#This Row],[Payment]]&gt;0,W16-Table3[[#This Row],[Payment]]+W16*$R$3,0)</f>
        <v>1166738.1987252012</v>
      </c>
    </row>
    <row r="18" spans="1:23" x14ac:dyDescent="0.25">
      <c r="C18" s="14"/>
      <c r="D18" s="50">
        <v>17</v>
      </c>
      <c r="E18" s="50">
        <f>IF($B$5&gt;=Table1[[#This Row],[Years]],Table1[[#This Row],[Years]],0)</f>
        <v>17</v>
      </c>
      <c r="F18" s="16">
        <f>IF(Table1[[#This Row],[Column1]]&gt;0,F17*(1+$B$2),0)</f>
        <v>96282.386345927269</v>
      </c>
      <c r="G18" s="53">
        <f>IF(Table1[[#This Row],[Payment]]&gt;0,G17-Table1[[#This Row],[Payment]]+G17*$B$3,0)</f>
        <v>707088.94240453898</v>
      </c>
      <c r="I18" s="11"/>
      <c r="L18" s="50">
        <v>17</v>
      </c>
      <c r="M18" s="50">
        <f t="shared" si="0"/>
        <v>17</v>
      </c>
      <c r="N18" s="16">
        <f t="shared" si="3"/>
        <v>16882.632149999998</v>
      </c>
      <c r="O18" s="53">
        <f>IF(Table2[[#This Row],[Payment]]&gt;0,O17-Table2[[#This Row],[Payment]]+O17*$J$3,0)</f>
        <v>1139852.2372817884</v>
      </c>
      <c r="Q18" s="11"/>
      <c r="T18" s="50">
        <v>17</v>
      </c>
      <c r="U18" s="50">
        <f t="shared" si="1"/>
        <v>17</v>
      </c>
      <c r="V18" s="16">
        <f t="shared" si="4"/>
        <v>5150</v>
      </c>
      <c r="W18" s="53">
        <f>IF(Table3[[#This Row],[Payment]]&gt;0,W17-Table3[[#This Row],[Payment]]+W17*$R$3,0)</f>
        <v>1166341.6345699185</v>
      </c>
    </row>
    <row r="19" spans="1:23" x14ac:dyDescent="0.25">
      <c r="C19" s="14"/>
      <c r="D19" s="50">
        <v>18</v>
      </c>
      <c r="E19" s="50">
        <f>IF($B$5&gt;=Table1[[#This Row],[Years]],Table1[[#This Row],[Years]],0)</f>
        <v>18</v>
      </c>
      <c r="F19" s="16">
        <f>IF(Table1[[#This Row],[Column1]]&gt;0,F18*(1+$B$2),0)</f>
        <v>99170.857936305096</v>
      </c>
      <c r="G19" s="53">
        <f>IF(Table1[[#This Row],[Payment]]&gt;0,G18-Table1[[#This Row],[Payment]]+G18*$B$3,0)</f>
        <v>643272.53158846078</v>
      </c>
      <c r="I19" s="11"/>
      <c r="L19" s="50">
        <v>18</v>
      </c>
      <c r="M19" s="50">
        <f t="shared" si="0"/>
        <v>18</v>
      </c>
      <c r="N19" s="16">
        <f t="shared" si="3"/>
        <v>16882.632149999998</v>
      </c>
      <c r="O19" s="53">
        <f>IF(Table2[[#This Row],[Payment]]&gt;0,O18-Table2[[#This Row],[Payment]]+O18*$J$3,0)</f>
        <v>1136958.1390021755</v>
      </c>
      <c r="Q19" s="11"/>
      <c r="T19" s="50">
        <v>18</v>
      </c>
      <c r="U19" s="50">
        <f t="shared" si="1"/>
        <v>18</v>
      </c>
      <c r="V19" s="16">
        <f t="shared" si="4"/>
        <v>5150</v>
      </c>
      <c r="W19" s="53">
        <f>IF(Table3[[#This Row],[Payment]]&gt;0,W18-Table3[[#This Row],[Payment]]+W18*$R$3,0)</f>
        <v>1165943.4547631792</v>
      </c>
    </row>
    <row r="20" spans="1:23" x14ac:dyDescent="0.25">
      <c r="C20" s="14"/>
      <c r="D20" s="50">
        <v>19</v>
      </c>
      <c r="E20" s="50">
        <f>IF($B$5&gt;=Table1[[#This Row],[Years]],Table1[[#This Row],[Years]],0)</f>
        <v>19</v>
      </c>
      <c r="F20" s="16">
        <f>IF(Table1[[#This Row],[Column1]]&gt;0,F19*(1+$B$2),0)</f>
        <v>102145.98367439426</v>
      </c>
      <c r="G20" s="53">
        <f>IF(Table1[[#This Row],[Payment]]&gt;0,G19-Table1[[#This Row],[Payment]]+G19*$B$3,0)</f>
        <v>573290.17449348967</v>
      </c>
      <c r="L20" s="50">
        <v>19</v>
      </c>
      <c r="M20" s="50">
        <f t="shared" si="0"/>
        <v>19</v>
      </c>
      <c r="N20" s="16">
        <f t="shared" si="3"/>
        <v>16882.632149999998</v>
      </c>
      <c r="O20" s="53">
        <f>IF(Table2[[#This Row],[Payment]]&gt;0,O19-Table2[[#This Row],[Payment]]+O19*$J$3,0)</f>
        <v>1134028.5236700147</v>
      </c>
      <c r="T20" s="50">
        <v>19</v>
      </c>
      <c r="U20" s="50">
        <f t="shared" si="1"/>
        <v>19</v>
      </c>
      <c r="V20" s="16">
        <f t="shared" si="4"/>
        <v>5150</v>
      </c>
      <c r="W20" s="53">
        <f>IF(Table3[[#This Row],[Payment]]&gt;0,W19-Table3[[#This Row],[Payment]]+W19*$R$3,0)</f>
        <v>1165543.652722619</v>
      </c>
    </row>
    <row r="21" spans="1:23" x14ac:dyDescent="0.25">
      <c r="C21" s="14"/>
      <c r="D21" s="50">
        <v>20</v>
      </c>
      <c r="E21" s="50">
        <f>IF($B$5&gt;=Table1[[#This Row],[Years]],Table1[[#This Row],[Years]],0)</f>
        <v>20</v>
      </c>
      <c r="F21" s="16">
        <f>IF(Table1[[#This Row],[Column1]]&gt;0,F20*(1+$B$2),0)</f>
        <v>105210.36318462608</v>
      </c>
      <c r="G21" s="53">
        <f>IF(Table1[[#This Row],[Payment]]&gt;0,G20-Table1[[#This Row],[Payment]]+G20*$B$3,0)</f>
        <v>496744.32003353804</v>
      </c>
      <c r="L21" s="50">
        <v>20</v>
      </c>
      <c r="M21" s="50">
        <f t="shared" si="0"/>
        <v>20</v>
      </c>
      <c r="N21" s="16">
        <f t="shared" si="3"/>
        <v>16882.632149999998</v>
      </c>
      <c r="O21" s="53">
        <f>IF(Table2[[#This Row],[Payment]]&gt;0,O20-Table2[[#This Row],[Payment]]+O20*$J$3,0)</f>
        <v>1131062.9554117105</v>
      </c>
      <c r="T21" s="50">
        <v>20</v>
      </c>
      <c r="U21" s="50">
        <f t="shared" si="1"/>
        <v>20</v>
      </c>
      <c r="V21" s="16">
        <f t="shared" si="4"/>
        <v>5150</v>
      </c>
      <c r="W21" s="53">
        <f>IF(Table3[[#This Row],[Payment]]&gt;0,W20-Table3[[#This Row],[Payment]]+W20*$R$3,0)</f>
        <v>1165142.2218390566</v>
      </c>
    </row>
    <row r="22" spans="1:23" x14ac:dyDescent="0.25">
      <c r="C22" s="14"/>
      <c r="D22" s="50">
        <v>21</v>
      </c>
      <c r="E22" s="50">
        <f>IF($B$5&gt;=Table1[[#This Row],[Years]],Table1[[#This Row],[Years]],0)</f>
        <v>21</v>
      </c>
      <c r="F22" s="16">
        <f>IF(Table1[[#This Row],[Column1]]&gt;0,F21*(1+$B$2),0)</f>
        <v>108366.67408016487</v>
      </c>
      <c r="G22" s="53">
        <f>IF(Table1[[#This Row],[Payment]]&gt;0,G21-Table1[[#This Row],[Payment]]+G21*$B$3,0)</f>
        <v>413214.86195505009</v>
      </c>
      <c r="L22" s="50">
        <v>21</v>
      </c>
      <c r="M22" s="50">
        <f t="shared" si="0"/>
        <v>21</v>
      </c>
      <c r="N22" s="16">
        <f t="shared" si="3"/>
        <v>17389.1111145</v>
      </c>
      <c r="O22" s="53">
        <f>IF(Table2[[#This Row],[Payment]]&gt;0,O21-Table2[[#This Row],[Payment]]+O21*$J$3,0)</f>
        <v>1127554.514040025</v>
      </c>
      <c r="T22" s="50">
        <v>21</v>
      </c>
      <c r="U22" s="50">
        <f t="shared" si="1"/>
        <v>21</v>
      </c>
      <c r="V22" s="16">
        <f t="shared" si="4"/>
        <v>5150</v>
      </c>
      <c r="W22" s="53">
        <f>IF(Table3[[#This Row],[Payment]]&gt;0,W21-Table3[[#This Row],[Payment]]+W21*$R$3,0)</f>
        <v>1164739.1554763839</v>
      </c>
    </row>
    <row r="23" spans="1:23" x14ac:dyDescent="0.25">
      <c r="C23" s="14"/>
      <c r="D23" s="50">
        <v>22</v>
      </c>
      <c r="E23" s="50">
        <f>IF($B$5&gt;=Table1[[#This Row],[Years]],Table1[[#This Row],[Years]],0)</f>
        <v>22</v>
      </c>
      <c r="F23" s="16">
        <f>IF(Table1[[#This Row],[Column1]]&gt;0,F22*(1+$B$2),0)</f>
        <v>111617.67430256982</v>
      </c>
      <c r="G23" s="53">
        <f>IF(Table1[[#This Row],[Payment]]&gt;0,G22-Table1[[#This Row],[Payment]]+G22*$B$3,0)</f>
        <v>322257.93075023277</v>
      </c>
      <c r="L23" s="50">
        <v>22</v>
      </c>
      <c r="M23" s="50">
        <f t="shared" si="0"/>
        <v>22</v>
      </c>
      <c r="N23" s="16">
        <f t="shared" si="3"/>
        <v>17389.1111145</v>
      </c>
      <c r="O23" s="53">
        <f>IF(Table2[[#This Row],[Payment]]&gt;0,O22-Table2[[#This Row],[Payment]]+O22*$J$3,0)</f>
        <v>1124003.0162533456</v>
      </c>
      <c r="T23" s="50">
        <v>22</v>
      </c>
      <c r="U23" s="50">
        <f t="shared" si="1"/>
        <v>22</v>
      </c>
      <c r="V23" s="16">
        <f t="shared" si="4"/>
        <v>5150</v>
      </c>
      <c r="W23" s="53">
        <f>IF(Table3[[#This Row],[Payment]]&gt;0,W22-Table3[[#This Row],[Payment]]+W22*$R$3,0)</f>
        <v>1164334.4469714568</v>
      </c>
    </row>
    <row r="24" spans="1:23" x14ac:dyDescent="0.25">
      <c r="C24" s="14"/>
      <c r="D24" s="50">
        <v>23</v>
      </c>
      <c r="E24" s="50">
        <f>IF($B$5&gt;=Table1[[#This Row],[Years]],Table1[[#This Row],[Years]],0)</f>
        <v>23</v>
      </c>
      <c r="F24" s="16">
        <f>IF(Table1[[#This Row],[Column1]]&gt;0,F23*(1+$B$2),0)</f>
        <v>114966.20453164692</v>
      </c>
      <c r="G24" s="53">
        <f>IF(Table1[[#This Row],[Payment]]&gt;0,G23-Table1[[#This Row],[Payment]]+G23*$B$3,0)</f>
        <v>223404.62275609749</v>
      </c>
      <c r="L24" s="50">
        <v>23</v>
      </c>
      <c r="M24" s="50">
        <f t="shared" si="0"/>
        <v>23</v>
      </c>
      <c r="N24" s="16">
        <f t="shared" si="3"/>
        <v>17389.1111145</v>
      </c>
      <c r="O24" s="53">
        <f>IF(Table2[[#This Row],[Payment]]&gt;0,O23-Table2[[#This Row],[Payment]]+O23*$J$3,0)</f>
        <v>1120407.9336532538</v>
      </c>
      <c r="T24" s="50">
        <v>23</v>
      </c>
      <c r="U24" s="50">
        <f t="shared" si="1"/>
        <v>23</v>
      </c>
      <c r="V24" s="16">
        <f t="shared" si="4"/>
        <v>5150</v>
      </c>
      <c r="W24" s="53">
        <f>IF(Table3[[#This Row],[Payment]]&gt;0,W23-Table3[[#This Row],[Payment]]+W23*$R$3,0)</f>
        <v>1163928.0896339843</v>
      </c>
    </row>
    <row r="25" spans="1:23" x14ac:dyDescent="0.25">
      <c r="A25" s="12"/>
      <c r="C25" s="14"/>
      <c r="D25" s="50">
        <v>24</v>
      </c>
      <c r="E25" s="50">
        <f>IF($B$5&gt;=Table1[[#This Row],[Years]],Table1[[#This Row],[Years]],0)</f>
        <v>24</v>
      </c>
      <c r="F25" s="16">
        <f>IF(Table1[[#This Row],[Column1]]&gt;0,F24*(1+$B$2),0)</f>
        <v>118415.19066759633</v>
      </c>
      <c r="G25" s="53">
        <f>IF(Table1[[#This Row],[Payment]]&gt;0,G24-Table1[[#This Row],[Payment]]+G24*$B$3,0)</f>
        <v>116159.66322630605</v>
      </c>
      <c r="L25" s="50">
        <v>24</v>
      </c>
      <c r="M25" s="50">
        <f t="shared" si="0"/>
        <v>24</v>
      </c>
      <c r="N25" s="16">
        <f t="shared" si="3"/>
        <v>17389.1111145</v>
      </c>
      <c r="O25" s="53">
        <f>IF(Table2[[#This Row],[Payment]]&gt;0,O24-Table2[[#This Row],[Payment]]+O24*$J$3,0)</f>
        <v>1116768.731356702</v>
      </c>
      <c r="T25" s="50">
        <v>24</v>
      </c>
      <c r="U25" s="50">
        <f t="shared" si="1"/>
        <v>24</v>
      </c>
      <c r="V25" s="16">
        <f t="shared" si="4"/>
        <v>5150</v>
      </c>
      <c r="W25" s="53">
        <f>IF(Table3[[#This Row],[Payment]]&gt;0,W24-Table3[[#This Row],[Payment]]+W24*$R$3,0)</f>
        <v>1163520.0767464184</v>
      </c>
    </row>
    <row r="26" spans="1:23" x14ac:dyDescent="0.25">
      <c r="C26" s="14"/>
      <c r="D26" s="50">
        <v>25</v>
      </c>
      <c r="E26" s="50">
        <f>IF($B$5&gt;=Table1[[#This Row],[Years]],Table1[[#This Row],[Years]],0)</f>
        <v>25</v>
      </c>
      <c r="F26" s="16">
        <f>IF(Table1[[#This Row],[Column1]]&gt;0,F25*(1+$B$2),0)</f>
        <v>121967.64638762422</v>
      </c>
      <c r="G26" s="53">
        <f>IF(Table1[[#This Row],[Payment]]&gt;0,G25-Table1[[#This Row],[Payment]]+G25*$B$3,0)</f>
        <v>-2.8712747734971344E-9</v>
      </c>
      <c r="L26" s="50">
        <v>25</v>
      </c>
      <c r="M26" s="50">
        <f t="shared" si="0"/>
        <v>25</v>
      </c>
      <c r="N26" s="16">
        <f t="shared" si="3"/>
        <v>17910.784447934999</v>
      </c>
      <c r="O26" s="53">
        <f>IF(Table2[[#This Row],[Payment]]&gt;0,O25-Table2[[#This Row],[Payment]]+O25*$J$3,0)</f>
        <v>1112563.1945829974</v>
      </c>
      <c r="T26" s="50">
        <v>25</v>
      </c>
      <c r="U26" s="50">
        <f t="shared" si="1"/>
        <v>25</v>
      </c>
      <c r="V26" s="16">
        <f t="shared" ref="V26:V89" si="5">IF(U26&gt;0,V14*(1+$B$2),0)</f>
        <v>5304.5</v>
      </c>
      <c r="W26" s="53">
        <f>IF(Table3[[#This Row],[Payment]]&gt;0,W25-Table3[[#This Row],[Payment]]+W25*$R$3,0)</f>
        <v>1162955.9015638432</v>
      </c>
    </row>
    <row r="27" spans="1:23" x14ac:dyDescent="0.25">
      <c r="C27" s="14"/>
      <c r="D27" s="50">
        <v>26</v>
      </c>
      <c r="E27" s="50">
        <f>IF($B$5&gt;=Table1[[#This Row],[Years]],Table1[[#This Row],[Years]],0)</f>
        <v>0</v>
      </c>
      <c r="F27" s="16">
        <f>IF(Table1[[#This Row],[Column1]]&gt;0,F26*(1+$B$2),0)</f>
        <v>0</v>
      </c>
      <c r="G27" s="53">
        <f>IF(Table1[[#This Row],[Payment]]&gt;0,G26-Table1[[#This Row],[Payment]]+G26*$B$3,0)</f>
        <v>0</v>
      </c>
      <c r="L27" s="50">
        <v>26</v>
      </c>
      <c r="M27" s="50">
        <f t="shared" si="0"/>
        <v>26</v>
      </c>
      <c r="N27" s="16">
        <f t="shared" si="3"/>
        <v>17910.784447934999</v>
      </c>
      <c r="O27" s="53">
        <f>IF(Table2[[#This Row],[Payment]]&gt;0,O26-Table2[[#This Row],[Payment]]+O26*$J$3,0)</f>
        <v>1108306.0464761059</v>
      </c>
      <c r="T27" s="50">
        <v>26</v>
      </c>
      <c r="U27" s="50">
        <f t="shared" si="1"/>
        <v>26</v>
      </c>
      <c r="V27" s="16">
        <f t="shared" si="5"/>
        <v>5304.5</v>
      </c>
      <c r="W27" s="53">
        <f>IF(Table3[[#This Row],[Payment]]&gt;0,W26-Table3[[#This Row],[Payment]]+W26*$R$3,0)</f>
        <v>1162389.4278617387</v>
      </c>
    </row>
    <row r="28" spans="1:23" x14ac:dyDescent="0.25">
      <c r="C28" s="14"/>
      <c r="D28" s="50">
        <v>27</v>
      </c>
      <c r="E28" s="50">
        <f>IF($B$5&gt;=Table1[[#This Row],[Years]],Table1[[#This Row],[Years]],0)</f>
        <v>0</v>
      </c>
      <c r="F28" s="16">
        <f>IF(Table1[[#This Row],[Column1]]&gt;0,F27*(1+$B$2),0)</f>
        <v>0</v>
      </c>
      <c r="G28" s="53">
        <f>IF(Table1[[#This Row],[Payment]]&gt;0,G27-Table1[[#This Row],[Payment]]+G27*$B$3,0)</f>
        <v>0</v>
      </c>
      <c r="L28" s="50">
        <v>27</v>
      </c>
      <c r="M28" s="50">
        <f t="shared" si="0"/>
        <v>27</v>
      </c>
      <c r="N28" s="16">
        <f t="shared" si="3"/>
        <v>17910.784447934999</v>
      </c>
      <c r="O28" s="53">
        <f>IF(Table2[[#This Row],[Payment]]&gt;0,O27-Table2[[#This Row],[Payment]]+O27*$J$3,0)</f>
        <v>1103996.6536496475</v>
      </c>
      <c r="T28" s="50">
        <v>27</v>
      </c>
      <c r="U28" s="50">
        <f t="shared" si="1"/>
        <v>27</v>
      </c>
      <c r="V28" s="16">
        <f t="shared" si="5"/>
        <v>5304.5</v>
      </c>
      <c r="W28" s="53">
        <f>IF(Table3[[#This Row],[Payment]]&gt;0,W27-Table3[[#This Row],[Payment]]+W27*$R$3,0)</f>
        <v>1161820.6462756516</v>
      </c>
    </row>
    <row r="29" spans="1:23" x14ac:dyDescent="0.25">
      <c r="C29" s="14"/>
      <c r="D29" s="50">
        <v>28</v>
      </c>
      <c r="E29" s="50">
        <f>IF($B$5&gt;=Table1[[#This Row],[Years]],Table1[[#This Row],[Years]],0)</f>
        <v>0</v>
      </c>
      <c r="F29" s="16">
        <f>IF(Table1[[#This Row],[Column1]]&gt;0,F28*(1+$B$2),0)</f>
        <v>0</v>
      </c>
      <c r="G29" s="53">
        <f>IF(Table1[[#This Row],[Payment]]&gt;0,G28-Table1[[#This Row],[Payment]]+G28*$B$3,0)</f>
        <v>0</v>
      </c>
      <c r="L29" s="50">
        <v>28</v>
      </c>
      <c r="M29" s="50">
        <f t="shared" si="0"/>
        <v>28</v>
      </c>
      <c r="N29" s="16">
        <f t="shared" si="3"/>
        <v>17910.784447934999</v>
      </c>
      <c r="O29" s="53">
        <f>IF(Table2[[#This Row],[Payment]]&gt;0,O28-Table2[[#This Row],[Payment]]+O28*$J$3,0)</f>
        <v>1099634.3749441761</v>
      </c>
      <c r="T29" s="50">
        <v>28</v>
      </c>
      <c r="U29" s="50">
        <f t="shared" si="1"/>
        <v>28</v>
      </c>
      <c r="V29" s="16">
        <f t="shared" si="5"/>
        <v>5304.5</v>
      </c>
      <c r="W29" s="53">
        <f>IF(Table3[[#This Row],[Payment]]&gt;0,W28-Table3[[#This Row],[Payment]]+W28*$R$3,0)</f>
        <v>1161249.547402977</v>
      </c>
    </row>
    <row r="30" spans="1:23" x14ac:dyDescent="0.25">
      <c r="C30" s="14"/>
      <c r="D30" s="50">
        <v>29</v>
      </c>
      <c r="E30" s="50">
        <f>IF($B$5&gt;=Table1[[#This Row],[Years]],Table1[[#This Row],[Years]],0)</f>
        <v>0</v>
      </c>
      <c r="F30" s="16">
        <f>IF(Table1[[#This Row],[Column1]]&gt;0,F29*(1+$B$2),0)</f>
        <v>0</v>
      </c>
      <c r="G30" s="53">
        <f>IF(Table1[[#This Row],[Payment]]&gt;0,G29-Table1[[#This Row],[Payment]]+G29*$B$3,0)</f>
        <v>0</v>
      </c>
      <c r="L30" s="50">
        <v>29</v>
      </c>
      <c r="M30" s="50">
        <f t="shared" si="0"/>
        <v>29</v>
      </c>
      <c r="N30" s="16">
        <f t="shared" si="3"/>
        <v>18448.10798137305</v>
      </c>
      <c r="O30" s="53">
        <f>IF(Table2[[#This Row],[Payment]]&gt;0,O29-Table2[[#This Row],[Payment]]+O29*$J$3,0)</f>
        <v>1094681.2377983481</v>
      </c>
      <c r="T30" s="50">
        <v>29</v>
      </c>
      <c r="U30" s="50">
        <f t="shared" si="1"/>
        <v>29</v>
      </c>
      <c r="V30" s="16">
        <f t="shared" si="5"/>
        <v>5304.5</v>
      </c>
      <c r="W30" s="53">
        <f>IF(Table3[[#This Row],[Payment]]&gt;0,W29-Table3[[#This Row],[Payment]]+W29*$R$3,0)</f>
        <v>1160676.1218028024</v>
      </c>
    </row>
    <row r="31" spans="1:23" x14ac:dyDescent="0.25">
      <c r="C31" s="14"/>
      <c r="D31" s="50">
        <v>30</v>
      </c>
      <c r="E31" s="50">
        <f>IF($B$5&gt;=Table1[[#This Row],[Years]],Table1[[#This Row],[Years]],0)</f>
        <v>0</v>
      </c>
      <c r="F31" s="16">
        <f>IF(Table1[[#This Row],[Column1]]&gt;0,F30*(1+$B$2),0)</f>
        <v>0</v>
      </c>
      <c r="G31" s="53">
        <f>IF(Table1[[#This Row],[Payment]]&gt;0,G30-Table1[[#This Row],[Payment]]+G30*$B$3,0)</f>
        <v>0</v>
      </c>
      <c r="L31" s="50">
        <v>30</v>
      </c>
      <c r="M31" s="50">
        <f t="shared" si="0"/>
        <v>30</v>
      </c>
      <c r="N31" s="16">
        <f t="shared" si="3"/>
        <v>18448.10798137305</v>
      </c>
      <c r="O31" s="53">
        <f>IF(Table2[[#This Row],[Payment]]&gt;0,O30-Table2[[#This Row],[Payment]]+O30*$J$3,0)</f>
        <v>1089667.3145923072</v>
      </c>
      <c r="T31" s="50">
        <v>30</v>
      </c>
      <c r="U31" s="50">
        <f t="shared" si="1"/>
        <v>30</v>
      </c>
      <c r="V31" s="16">
        <f t="shared" si="5"/>
        <v>5304.5</v>
      </c>
      <c r="W31" s="53">
        <f>IF(Table3[[#This Row],[Payment]]&gt;0,W30-Table3[[#This Row],[Payment]]+W30*$R$3,0)</f>
        <v>1160100.3599957519</v>
      </c>
    </row>
    <row r="32" spans="1:23" x14ac:dyDescent="0.25">
      <c r="C32" s="14"/>
      <c r="D32" s="50">
        <v>31</v>
      </c>
      <c r="E32" s="50">
        <f>IF($B$5&gt;=Table1[[#This Row],[Years]],Table1[[#This Row],[Years]],0)</f>
        <v>0</v>
      </c>
      <c r="F32" s="16">
        <f>IF(Table1[[#This Row],[Column1]]&gt;0,F31*(1+$B$2),0)</f>
        <v>0</v>
      </c>
      <c r="G32" s="53">
        <f>IF(Table1[[#This Row],[Payment]]&gt;0,G31-Table1[[#This Row],[Payment]]+G31*$B$3,0)</f>
        <v>0</v>
      </c>
      <c r="L32" s="50">
        <v>31</v>
      </c>
      <c r="M32" s="50">
        <f t="shared" si="0"/>
        <v>31</v>
      </c>
      <c r="N32" s="16">
        <f t="shared" si="3"/>
        <v>18448.10798137305</v>
      </c>
      <c r="O32" s="53">
        <f>IF(Table2[[#This Row],[Payment]]&gt;0,O31-Table2[[#This Row],[Payment]]+O31*$J$3,0)</f>
        <v>1084591.8593452726</v>
      </c>
      <c r="T32" s="50">
        <v>31</v>
      </c>
      <c r="U32" s="50">
        <f t="shared" si="1"/>
        <v>31</v>
      </c>
      <c r="V32" s="16">
        <f t="shared" si="5"/>
        <v>5304.5</v>
      </c>
      <c r="W32" s="53">
        <f>IF(Table3[[#This Row],[Payment]]&gt;0,W31-Table3[[#This Row],[Payment]]+W31*$R$3,0)</f>
        <v>1159522.2524638295</v>
      </c>
    </row>
    <row r="33" spans="3:23" x14ac:dyDescent="0.25">
      <c r="C33" s="14"/>
      <c r="D33" s="50">
        <v>32</v>
      </c>
      <c r="E33" s="50">
        <f>IF($B$5&gt;=Table1[[#This Row],[Years]],Table1[[#This Row],[Years]],0)</f>
        <v>0</v>
      </c>
      <c r="F33" s="16">
        <f>IF(Table1[[#This Row],[Column1]]&gt;0,F32*(1+$B$2),0)</f>
        <v>0</v>
      </c>
      <c r="G33" s="53">
        <f>IF(Table1[[#This Row],[Payment]]&gt;0,G32-Table1[[#This Row],[Payment]]+G32*$B$3,0)</f>
        <v>0</v>
      </c>
      <c r="L33" s="50">
        <v>32</v>
      </c>
      <c r="M33" s="50">
        <f t="shared" si="0"/>
        <v>32</v>
      </c>
      <c r="N33" s="16">
        <f t="shared" si="3"/>
        <v>18448.10798137305</v>
      </c>
      <c r="O33" s="53">
        <f>IF(Table2[[#This Row],[Payment]]&gt;0,O32-Table2[[#This Row],[Payment]]+O32*$J$3,0)</f>
        <v>1079454.1169216125</v>
      </c>
      <c r="T33" s="50">
        <v>32</v>
      </c>
      <c r="U33" s="50">
        <f t="shared" si="1"/>
        <v>32</v>
      </c>
      <c r="V33" s="16">
        <f t="shared" si="5"/>
        <v>5304.5</v>
      </c>
      <c r="W33" s="53">
        <f>IF(Table3[[#This Row],[Payment]]&gt;0,W32-Table3[[#This Row],[Payment]]+W32*$R$3,0)</f>
        <v>1158941.7896502619</v>
      </c>
    </row>
    <row r="34" spans="3:23" x14ac:dyDescent="0.25">
      <c r="C34" s="14"/>
      <c r="D34" s="50">
        <v>33</v>
      </c>
      <c r="E34" s="50">
        <f>IF($B$5&gt;=Table1[[#This Row],[Years]],Table1[[#This Row],[Years]],0)</f>
        <v>0</v>
      </c>
      <c r="F34" s="16">
        <f>IF(Table1[[#This Row],[Column1]]&gt;0,F33*(1+$B$2),0)</f>
        <v>0</v>
      </c>
      <c r="G34" s="53">
        <f>IF(Table1[[#This Row],[Payment]]&gt;0,G33-Table1[[#This Row],[Payment]]+G33*$B$3,0)</f>
        <v>0</v>
      </c>
      <c r="L34" s="50">
        <v>33</v>
      </c>
      <c r="M34" s="50">
        <f t="shared" si="0"/>
        <v>33</v>
      </c>
      <c r="N34" s="16">
        <f t="shared" si="3"/>
        <v>19001.551220814243</v>
      </c>
      <c r="O34" s="53">
        <f>IF(Table2[[#This Row],[Payment]]&gt;0,O33-Table2[[#This Row],[Payment]]+O33*$J$3,0)</f>
        <v>1073699.8796790519</v>
      </c>
      <c r="T34" s="50">
        <v>33</v>
      </c>
      <c r="U34" s="50">
        <f t="shared" si="1"/>
        <v>33</v>
      </c>
      <c r="V34" s="16">
        <f t="shared" si="5"/>
        <v>5304.5</v>
      </c>
      <c r="W34" s="53">
        <f>IF(Table3[[#This Row],[Payment]]&gt;0,W33-Table3[[#This Row],[Payment]]+W33*$R$3,0)</f>
        <v>1158358.9619593399</v>
      </c>
    </row>
    <row r="35" spans="3:23" x14ac:dyDescent="0.25">
      <c r="C35" s="14"/>
      <c r="D35" s="50">
        <v>34</v>
      </c>
      <c r="E35" s="50">
        <f>IF($B$5&gt;=Table1[[#This Row],[Years]],Table1[[#This Row],[Years]],0)</f>
        <v>0</v>
      </c>
      <c r="F35" s="16">
        <f>IF(Table1[[#This Row],[Column1]]&gt;0,F34*(1+$B$2),0)</f>
        <v>0</v>
      </c>
      <c r="G35" s="53">
        <f>IF(Table1[[#This Row],[Payment]]&gt;0,G34-Table1[[#This Row],[Payment]]+G34*$B$3,0)</f>
        <v>0</v>
      </c>
      <c r="L35" s="50">
        <v>34</v>
      </c>
      <c r="M35" s="50">
        <f t="shared" si="0"/>
        <v>34</v>
      </c>
      <c r="N35" s="16">
        <f t="shared" si="3"/>
        <v>19001.551220814243</v>
      </c>
      <c r="O35" s="53">
        <f>IF(Table2[[#This Row],[Payment]]&gt;0,O34-Table2[[#This Row],[Payment]]+O34*$J$3,0)</f>
        <v>1067875.0250880904</v>
      </c>
      <c r="T35" s="50">
        <v>34</v>
      </c>
      <c r="U35" s="50">
        <f t="shared" si="1"/>
        <v>34</v>
      </c>
      <c r="V35" s="16">
        <f t="shared" si="5"/>
        <v>5304.5</v>
      </c>
      <c r="W35" s="53">
        <f>IF(Table3[[#This Row],[Payment]]&gt;0,W34-Table3[[#This Row],[Payment]]+W34*$R$3,0)</f>
        <v>1157773.7597562608</v>
      </c>
    </row>
    <row r="36" spans="3:23" x14ac:dyDescent="0.25">
      <c r="C36" s="14"/>
      <c r="D36" s="50">
        <v>35</v>
      </c>
      <c r="E36" s="50">
        <f>IF($B$5&gt;=Table1[[#This Row],[Years]],Table1[[#This Row],[Years]],0)</f>
        <v>0</v>
      </c>
      <c r="F36" s="16">
        <f>IF(Table1[[#This Row],[Column1]]&gt;0,F35*(1+$B$2),0)</f>
        <v>0</v>
      </c>
      <c r="G36" s="53">
        <f>IF(Table1[[#This Row],[Payment]]&gt;0,G35-Table1[[#This Row],[Payment]]+G35*$B$3,0)</f>
        <v>0</v>
      </c>
      <c r="L36" s="50">
        <v>35</v>
      </c>
      <c r="M36" s="50">
        <f t="shared" si="0"/>
        <v>35</v>
      </c>
      <c r="N36" s="16">
        <f t="shared" si="3"/>
        <v>19001.551220814243</v>
      </c>
      <c r="O36" s="53">
        <f>IF(Table2[[#This Row],[Payment]]&gt;0,O35-Table2[[#This Row],[Payment]]+O35*$J$3,0)</f>
        <v>1061978.6865160735</v>
      </c>
      <c r="T36" s="50">
        <v>35</v>
      </c>
      <c r="U36" s="50">
        <f t="shared" si="1"/>
        <v>35</v>
      </c>
      <c r="V36" s="16">
        <f t="shared" si="5"/>
        <v>5304.5</v>
      </c>
      <c r="W36" s="53">
        <f>IF(Table3[[#This Row],[Payment]]&gt;0,W35-Table3[[#This Row],[Payment]]+W35*$R$3,0)</f>
        <v>1157186.1733669678</v>
      </c>
    </row>
    <row r="37" spans="3:23" x14ac:dyDescent="0.25">
      <c r="C37" s="14"/>
      <c r="D37" s="50">
        <v>36</v>
      </c>
      <c r="E37" s="50">
        <f>IF($B$5&gt;=Table1[[#This Row],[Years]],Table1[[#This Row],[Years]],0)</f>
        <v>0</v>
      </c>
      <c r="F37" s="16">
        <f>IF(Table1[[#This Row],[Column1]]&gt;0,F36*(1+$B$2),0)</f>
        <v>0</v>
      </c>
      <c r="G37" s="53">
        <f>IF(Table1[[#This Row],[Payment]]&gt;0,G36-Table1[[#This Row],[Payment]]+G36*$B$3,0)</f>
        <v>0</v>
      </c>
      <c r="L37" s="50">
        <v>36</v>
      </c>
      <c r="M37" s="50">
        <f t="shared" si="0"/>
        <v>36</v>
      </c>
      <c r="N37" s="16">
        <f t="shared" si="3"/>
        <v>19001.551220814243</v>
      </c>
      <c r="O37" s="53">
        <f>IF(Table2[[#This Row],[Payment]]&gt;0,O36-Table2[[#This Row],[Payment]]+O36*$J$3,0)</f>
        <v>1056009.9866948279</v>
      </c>
      <c r="T37" s="50">
        <v>36</v>
      </c>
      <c r="U37" s="50">
        <f t="shared" si="1"/>
        <v>36</v>
      </c>
      <c r="V37" s="16">
        <f t="shared" si="5"/>
        <v>5304.5</v>
      </c>
      <c r="W37" s="53">
        <f>IF(Table3[[#This Row],[Payment]]&gt;0,W36-Table3[[#This Row],[Payment]]+W36*$R$3,0)</f>
        <v>1156596.1930779913</v>
      </c>
    </row>
    <row r="38" spans="3:23" x14ac:dyDescent="0.25">
      <c r="C38" s="14"/>
      <c r="D38" s="50">
        <v>37</v>
      </c>
      <c r="E38" s="50">
        <f>IF($B$5&gt;=Table1[[#This Row],[Years]],Table1[[#This Row],[Years]],0)</f>
        <v>0</v>
      </c>
      <c r="F38" s="16">
        <f>IF(Table1[[#This Row],[Column1]]&gt;0,F37*(1+$B$2),0)</f>
        <v>0</v>
      </c>
      <c r="G38" s="53">
        <f>IF(Table1[[#This Row],[Payment]]&gt;0,G37-Table1[[#This Row],[Payment]]+G37*$B$3,0)</f>
        <v>0</v>
      </c>
      <c r="L38" s="50">
        <v>37</v>
      </c>
      <c r="M38" s="50">
        <f t="shared" si="0"/>
        <v>37</v>
      </c>
      <c r="N38" s="16">
        <f t="shared" si="3"/>
        <v>19571.597757438671</v>
      </c>
      <c r="O38" s="53">
        <f>IF(Table2[[#This Row],[Payment]]&gt;0,O37-Table2[[#This Row],[Payment]]+O37*$J$3,0)</f>
        <v>1049397.9910535149</v>
      </c>
      <c r="T38" s="50">
        <v>37</v>
      </c>
      <c r="U38" s="50">
        <f t="shared" si="1"/>
        <v>37</v>
      </c>
      <c r="V38" s="16">
        <f t="shared" si="5"/>
        <v>5463.6350000000002</v>
      </c>
      <c r="W38" s="53">
        <f>IF(Table3[[#This Row],[Payment]]&gt;0,W37-Table3[[#This Row],[Payment]]+W37*$R$3,0)</f>
        <v>1155844.6741362875</v>
      </c>
    </row>
    <row r="39" spans="3:23" x14ac:dyDescent="0.25">
      <c r="C39" s="14"/>
      <c r="D39" s="50">
        <v>38</v>
      </c>
      <c r="E39" s="50">
        <f>IF($B$5&gt;=Table1[[#This Row],[Years]],Table1[[#This Row],[Years]],0)</f>
        <v>0</v>
      </c>
      <c r="F39" s="16">
        <f>IF(Table1[[#This Row],[Column1]]&gt;0,F38*(1+$B$2),0)</f>
        <v>0</v>
      </c>
      <c r="G39" s="53">
        <f>IF(Table1[[#This Row],[Payment]]&gt;0,G38-Table1[[#This Row],[Payment]]+G38*$B$3,0)</f>
        <v>0</v>
      </c>
      <c r="L39" s="50">
        <v>38</v>
      </c>
      <c r="M39" s="50">
        <f t="shared" si="0"/>
        <v>38</v>
      </c>
      <c r="N39" s="16">
        <f t="shared" si="3"/>
        <v>19571.597757438671</v>
      </c>
      <c r="O39" s="53">
        <f>IF(Table2[[#This Row],[Payment]]&gt;0,O38-Table2[[#This Row],[Payment]]+O38*$J$3,0)</f>
        <v>1042704.8514516479</v>
      </c>
      <c r="T39" s="50">
        <v>38</v>
      </c>
      <c r="U39" s="50">
        <f t="shared" si="1"/>
        <v>38</v>
      </c>
      <c r="V39" s="16">
        <f t="shared" si="5"/>
        <v>5463.6350000000002</v>
      </c>
      <c r="W39" s="53">
        <f>IF(Table3[[#This Row],[Payment]]&gt;0,W38-Table3[[#This Row],[Payment]]+W38*$R$3,0)</f>
        <v>1155090.0934133895</v>
      </c>
    </row>
    <row r="40" spans="3:23" x14ac:dyDescent="0.25">
      <c r="C40" s="14"/>
      <c r="D40" s="50">
        <v>39</v>
      </c>
      <c r="E40" s="50">
        <f>IF($B$5&gt;=Table1[[#This Row],[Years]],Table1[[#This Row],[Years]],0)</f>
        <v>0</v>
      </c>
      <c r="F40" s="16">
        <f>IF(Table1[[#This Row],[Column1]]&gt;0,F39*(1+$B$2),0)</f>
        <v>0</v>
      </c>
      <c r="G40" s="53">
        <f>IF(Table1[[#This Row],[Payment]]&gt;0,G39-Table1[[#This Row],[Payment]]+G39*$B$3,0)</f>
        <v>0</v>
      </c>
      <c r="L40" s="50">
        <v>39</v>
      </c>
      <c r="M40" s="50">
        <f t="shared" si="0"/>
        <v>39</v>
      </c>
      <c r="N40" s="16">
        <f t="shared" si="3"/>
        <v>19571.597757438671</v>
      </c>
      <c r="O40" s="53">
        <f>IF(Table2[[#This Row],[Payment]]&gt;0,O39-Table2[[#This Row],[Payment]]+O39*$J$3,0)</f>
        <v>1035929.5720715205</v>
      </c>
      <c r="T40" s="50">
        <v>39</v>
      </c>
      <c r="U40" s="50">
        <f t="shared" si="1"/>
        <v>39</v>
      </c>
      <c r="V40" s="16">
        <f t="shared" si="5"/>
        <v>5463.6350000000002</v>
      </c>
      <c r="W40" s="53">
        <f>IF(Table3[[#This Row],[Payment]]&gt;0,W39-Table3[[#This Row],[Payment]]+W39*$R$3,0)</f>
        <v>1154332.4384352216</v>
      </c>
    </row>
    <row r="41" spans="3:23" x14ac:dyDescent="0.25">
      <c r="C41" s="14"/>
      <c r="D41" s="50">
        <v>40</v>
      </c>
      <c r="E41" s="50">
        <f>IF($B$5&gt;=Table1[[#This Row],[Years]],Table1[[#This Row],[Years]],0)</f>
        <v>0</v>
      </c>
      <c r="F41" s="16">
        <f>IF(Table1[[#This Row],[Column1]]&gt;0,F40*(1+$B$2),0)</f>
        <v>0</v>
      </c>
      <c r="G41" s="53">
        <f>IF(Table1[[#This Row],[Payment]]&gt;0,G40-Table1[[#This Row],[Payment]]+G40*$B$3,0)</f>
        <v>0</v>
      </c>
      <c r="L41" s="50">
        <v>40</v>
      </c>
      <c r="M41" s="50">
        <f t="shared" si="0"/>
        <v>40</v>
      </c>
      <c r="N41" s="16">
        <f t="shared" si="3"/>
        <v>19571.597757438671</v>
      </c>
      <c r="O41" s="53">
        <f>IF(Table2[[#This Row],[Payment]]&gt;0,O40-Table2[[#This Row],[Payment]]+O40*$J$3,0)</f>
        <v>1029071.1448745179</v>
      </c>
      <c r="T41" s="50">
        <v>40</v>
      </c>
      <c r="U41" s="50">
        <f t="shared" si="1"/>
        <v>40</v>
      </c>
      <c r="V41" s="16">
        <f t="shared" si="5"/>
        <v>5463.6350000000002</v>
      </c>
      <c r="W41" s="53">
        <f>IF(Table3[[#This Row],[Payment]]&gt;0,W40-Table3[[#This Row],[Payment]]+W40*$R$3,0)</f>
        <v>1153571.6966768873</v>
      </c>
    </row>
    <row r="42" spans="3:23" x14ac:dyDescent="0.25">
      <c r="C42" s="14"/>
      <c r="D42" s="50">
        <v>41</v>
      </c>
      <c r="E42" s="50">
        <f>IF($B$5&gt;=Table1[[#This Row],[Years]],Table1[[#This Row],[Years]],0)</f>
        <v>0</v>
      </c>
      <c r="F42" s="16">
        <f>IF(Table1[[#This Row],[Column1]]&gt;0,F41*(1+$B$2),0)</f>
        <v>0</v>
      </c>
      <c r="G42" s="53">
        <f>IF(Table1[[#This Row],[Payment]]&gt;0,G41-Table1[[#This Row],[Payment]]+G41*$B$3,0)</f>
        <v>0</v>
      </c>
      <c r="L42" s="50">
        <v>41</v>
      </c>
      <c r="M42" s="50">
        <f t="shared" si="0"/>
        <v>41</v>
      </c>
      <c r="N42" s="16">
        <f t="shared" si="3"/>
        <v>20158.745690161832</v>
      </c>
      <c r="O42" s="53">
        <f>IF(Table2[[#This Row],[Payment]]&gt;0,O41-Table2[[#This Row],[Payment]]+O41*$J$3,0)</f>
        <v>1021541.4015184161</v>
      </c>
      <c r="T42" s="50">
        <v>41</v>
      </c>
      <c r="U42" s="50">
        <f t="shared" si="1"/>
        <v>41</v>
      </c>
      <c r="V42" s="16">
        <f t="shared" si="5"/>
        <v>5463.6350000000002</v>
      </c>
      <c r="W42" s="53">
        <f>IF(Table3[[#This Row],[Payment]]&gt;0,W41-Table3[[#This Row],[Payment]]+W41*$R$3,0)</f>
        <v>1152807.8555624622</v>
      </c>
    </row>
    <row r="43" spans="3:23" x14ac:dyDescent="0.25">
      <c r="C43" s="14"/>
      <c r="D43" s="50">
        <v>42</v>
      </c>
      <c r="E43" s="50">
        <f>IF($B$5&gt;=Table1[[#This Row],[Years]],Table1[[#This Row],[Years]],0)</f>
        <v>0</v>
      </c>
      <c r="F43" s="16">
        <f>IF(Table1[[#This Row],[Column1]]&gt;0,F42*(1+$B$2),0)</f>
        <v>0</v>
      </c>
      <c r="G43" s="53">
        <f>IF(Table1[[#This Row],[Payment]]&gt;0,G42-Table1[[#This Row],[Payment]]+G42*$B$3,0)</f>
        <v>0</v>
      </c>
      <c r="L43" s="50">
        <v>42</v>
      </c>
      <c r="M43" s="50">
        <f t="shared" si="0"/>
        <v>42</v>
      </c>
      <c r="N43" s="16">
        <f t="shared" si="3"/>
        <v>20158.745690161832</v>
      </c>
      <c r="O43" s="53">
        <f>IF(Table2[[#This Row],[Payment]]&gt;0,O42-Table2[[#This Row],[Payment]]+O42*$J$3,0)</f>
        <v>1013919.2513866577</v>
      </c>
      <c r="T43" s="50">
        <v>42</v>
      </c>
      <c r="U43" s="50">
        <f t="shared" si="1"/>
        <v>42</v>
      </c>
      <c r="V43" s="16">
        <f t="shared" si="5"/>
        <v>5463.6350000000002</v>
      </c>
      <c r="W43" s="53">
        <f>IF(Table3[[#This Row],[Payment]]&gt;0,W42-Table3[[#This Row],[Payment]]+W42*$R$3,0)</f>
        <v>1152040.9024647858</v>
      </c>
    </row>
    <row r="44" spans="3:23" x14ac:dyDescent="0.25">
      <c r="C44" s="14"/>
      <c r="D44" s="50">
        <v>43</v>
      </c>
      <c r="E44" s="50">
        <f>IF($B$5&gt;=Table1[[#This Row],[Years]],Table1[[#This Row],[Years]],0)</f>
        <v>0</v>
      </c>
      <c r="F44" s="16">
        <f>IF(Table1[[#This Row],[Column1]]&gt;0,F43*(1+$B$2),0)</f>
        <v>0</v>
      </c>
      <c r="G44" s="53">
        <f>IF(Table1[[#This Row],[Payment]]&gt;0,G43-Table1[[#This Row],[Payment]]+G43*$B$3,0)</f>
        <v>0</v>
      </c>
      <c r="L44" s="50">
        <v>43</v>
      </c>
      <c r="M44" s="50">
        <f t="shared" si="0"/>
        <v>43</v>
      </c>
      <c r="N44" s="16">
        <f t="shared" si="3"/>
        <v>20158.745690161832</v>
      </c>
      <c r="O44" s="53">
        <f>IF(Table2[[#This Row],[Payment]]&gt;0,O43-Table2[[#This Row],[Payment]]+O43*$J$3,0)</f>
        <v>1006203.560441629</v>
      </c>
      <c r="T44" s="50">
        <v>43</v>
      </c>
      <c r="U44" s="50">
        <f t="shared" si="1"/>
        <v>43</v>
      </c>
      <c r="V44" s="16">
        <f t="shared" si="5"/>
        <v>5463.6350000000002</v>
      </c>
      <c r="W44" s="53">
        <f>IF(Table3[[#This Row],[Payment]]&gt;0,W43-Table3[[#This Row],[Payment]]+W43*$R$3,0)</f>
        <v>1151270.8247052534</v>
      </c>
    </row>
    <row r="45" spans="3:23" x14ac:dyDescent="0.25">
      <c r="C45" s="14"/>
      <c r="D45" s="50">
        <v>44</v>
      </c>
      <c r="E45" s="50">
        <f>IF($B$5&gt;=Table1[[#This Row],[Years]],Table1[[#This Row],[Years]],0)</f>
        <v>0</v>
      </c>
      <c r="F45" s="16">
        <f>IF(Table1[[#This Row],[Column1]]&gt;0,F44*(1+$B$2),0)</f>
        <v>0</v>
      </c>
      <c r="G45" s="53">
        <f>IF(Table1[[#This Row],[Payment]]&gt;0,G44-Table1[[#This Row],[Payment]]+G44*$B$3,0)</f>
        <v>0</v>
      </c>
      <c r="L45" s="50">
        <v>44</v>
      </c>
      <c r="M45" s="50">
        <f t="shared" si="0"/>
        <v>44</v>
      </c>
      <c r="N45" s="16">
        <f t="shared" si="3"/>
        <v>20158.745690161832</v>
      </c>
      <c r="O45" s="53">
        <f>IF(Table2[[#This Row],[Payment]]&gt;0,O44-Table2[[#This Row],[Payment]]+O44*$J$3,0)</f>
        <v>998393.18072854099</v>
      </c>
      <c r="T45" s="50">
        <v>44</v>
      </c>
      <c r="U45" s="50">
        <f t="shared" si="1"/>
        <v>44</v>
      </c>
      <c r="V45" s="16">
        <f t="shared" si="5"/>
        <v>5463.6350000000002</v>
      </c>
      <c r="W45" s="53">
        <f>IF(Table3[[#This Row],[Payment]]&gt;0,W44-Table3[[#This Row],[Payment]]+W44*$R$3,0)</f>
        <v>1150497.6095536056</v>
      </c>
    </row>
    <row r="46" spans="3:23" x14ac:dyDescent="0.25">
      <c r="C46" s="14"/>
      <c r="D46" s="50">
        <v>45</v>
      </c>
      <c r="E46" s="50">
        <f>IF($B$5&gt;=Table1[[#This Row],[Years]],Table1[[#This Row],[Years]],0)</f>
        <v>0</v>
      </c>
      <c r="F46" s="16">
        <f>IF(Table1[[#This Row],[Column1]]&gt;0,F45*(1+$B$2),0)</f>
        <v>0</v>
      </c>
      <c r="G46" s="53">
        <f>IF(Table1[[#This Row],[Payment]]&gt;0,G45-Table1[[#This Row],[Payment]]+G45*$B$3,0)</f>
        <v>0</v>
      </c>
      <c r="L46" s="50">
        <v>45</v>
      </c>
      <c r="M46" s="50">
        <f t="shared" si="0"/>
        <v>45</v>
      </c>
      <c r="N46" s="16">
        <f t="shared" si="3"/>
        <v>20763.508060866687</v>
      </c>
      <c r="O46" s="53">
        <f>IF(Table2[[#This Row],[Payment]]&gt;0,O45-Table2[[#This Row],[Payment]]+O45*$J$3,0)</f>
        <v>989882.1878339292</v>
      </c>
      <c r="T46" s="50">
        <v>45</v>
      </c>
      <c r="U46" s="50">
        <f t="shared" si="1"/>
        <v>45</v>
      </c>
      <c r="V46" s="16">
        <f t="shared" si="5"/>
        <v>5463.6350000000002</v>
      </c>
      <c r="W46" s="53">
        <f>IF(Table3[[#This Row],[Payment]]&gt;0,W45-Table3[[#This Row],[Payment]]+W45*$R$3,0)</f>
        <v>1149721.2442277186</v>
      </c>
    </row>
    <row r="47" spans="3:23" x14ac:dyDescent="0.25">
      <c r="C47" s="14"/>
      <c r="D47" s="50">
        <v>46</v>
      </c>
      <c r="E47" s="50">
        <f>IF($B$5&gt;=Table1[[#This Row],[Years]],Table1[[#This Row],[Years]],0)</f>
        <v>0</v>
      </c>
      <c r="F47" s="16">
        <f>IF(Table1[[#This Row],[Column1]]&gt;0,F46*(1+$B$2),0)</f>
        <v>0</v>
      </c>
      <c r="G47" s="53">
        <f>IF(Table1[[#This Row],[Payment]]&gt;0,G46-Table1[[#This Row],[Payment]]+G46*$B$3,0)</f>
        <v>0</v>
      </c>
      <c r="L47" s="50">
        <v>46</v>
      </c>
      <c r="M47" s="50">
        <f t="shared" si="0"/>
        <v>46</v>
      </c>
      <c r="N47" s="16">
        <f t="shared" si="3"/>
        <v>20763.508060866687</v>
      </c>
      <c r="O47" s="53">
        <f>IF(Table2[[#This Row],[Payment]]&gt;0,O46-Table2[[#This Row],[Payment]]+O46*$J$3,0)</f>
        <v>981266.7460392908</v>
      </c>
      <c r="T47" s="50">
        <v>46</v>
      </c>
      <c r="U47" s="50">
        <f t="shared" si="1"/>
        <v>46</v>
      </c>
      <c r="V47" s="16">
        <f t="shared" si="5"/>
        <v>5463.6350000000002</v>
      </c>
      <c r="W47" s="53">
        <f>IF(Table3[[#This Row],[Payment]]&gt;0,W46-Table3[[#This Row],[Payment]]+W46*$R$3,0)</f>
        <v>1148941.7158933925</v>
      </c>
    </row>
    <row r="48" spans="3:23" x14ac:dyDescent="0.25">
      <c r="C48" s="14"/>
      <c r="D48" s="50">
        <v>47</v>
      </c>
      <c r="E48" s="50">
        <f>IF($B$5&gt;=Table1[[#This Row],[Years]],Table1[[#This Row],[Years]],0)</f>
        <v>0</v>
      </c>
      <c r="F48" s="16">
        <f>IF(Table1[[#This Row],[Column1]]&gt;0,F47*(1+$B$2),0)</f>
        <v>0</v>
      </c>
      <c r="G48" s="53">
        <f>IF(Table1[[#This Row],[Payment]]&gt;0,G47-Table1[[#This Row],[Payment]]+G47*$B$3,0)</f>
        <v>0</v>
      </c>
      <c r="L48" s="50">
        <v>47</v>
      </c>
      <c r="M48" s="50">
        <f t="shared" si="0"/>
        <v>47</v>
      </c>
      <c r="N48" s="16">
        <f t="shared" si="3"/>
        <v>20763.508060866687</v>
      </c>
      <c r="O48" s="53">
        <f>IF(Table2[[#This Row],[Payment]]&gt;0,O47-Table2[[#This Row],[Payment]]+O47*$J$3,0)</f>
        <v>972545.57352323888</v>
      </c>
      <c r="T48" s="50">
        <v>47</v>
      </c>
      <c r="U48" s="50">
        <f t="shared" si="1"/>
        <v>47</v>
      </c>
      <c r="V48" s="16">
        <f t="shared" si="5"/>
        <v>5463.6350000000002</v>
      </c>
      <c r="W48" s="53">
        <f>IF(Table3[[#This Row],[Payment]]&gt;0,W47-Table3[[#This Row],[Payment]]+W47*$R$3,0)</f>
        <v>1148159.0116641396</v>
      </c>
    </row>
    <row r="49" spans="3:23" x14ac:dyDescent="0.25">
      <c r="C49" s="14"/>
      <c r="D49" s="50">
        <v>48</v>
      </c>
      <c r="E49" s="50">
        <f>IF($B$5&gt;=Table1[[#This Row],[Years]],Table1[[#This Row],[Years]],0)</f>
        <v>0</v>
      </c>
      <c r="F49" s="16">
        <f>IF(Table1[[#This Row],[Column1]]&gt;0,F48*(1+$B$2),0)</f>
        <v>0</v>
      </c>
      <c r="G49" s="53">
        <f>IF(Table1[[#This Row],[Payment]]&gt;0,G48-Table1[[#This Row],[Payment]]+G48*$B$3,0)</f>
        <v>0</v>
      </c>
      <c r="L49" s="50">
        <v>48</v>
      </c>
      <c r="M49" s="50">
        <f t="shared" si="0"/>
        <v>48</v>
      </c>
      <c r="N49" s="16">
        <f t="shared" si="3"/>
        <v>20763.508060866687</v>
      </c>
      <c r="O49" s="53">
        <f>IF(Table2[[#This Row],[Payment]]&gt;0,O48-Table2[[#This Row],[Payment]]+O48*$J$3,0)</f>
        <v>963717.37273357389</v>
      </c>
      <c r="T49" s="50">
        <v>48</v>
      </c>
      <c r="U49" s="50">
        <f t="shared" si="1"/>
        <v>48</v>
      </c>
      <c r="V49" s="16">
        <f t="shared" si="5"/>
        <v>5463.6350000000002</v>
      </c>
      <c r="W49" s="53">
        <f>IF(Table3[[#This Row],[Payment]]&gt;0,W48-Table3[[#This Row],[Payment]]+W48*$R$3,0)</f>
        <v>1147373.1186009706</v>
      </c>
    </row>
    <row r="50" spans="3:23" x14ac:dyDescent="0.25">
      <c r="C50" s="14"/>
      <c r="D50" s="50">
        <v>49</v>
      </c>
      <c r="E50" s="50">
        <f>IF($B$5&gt;=Table1[[#This Row],[Years]],Table1[[#This Row],[Years]],0)</f>
        <v>0</v>
      </c>
      <c r="F50" s="16">
        <f>IF(Table1[[#This Row],[Column1]]&gt;0,F49*(1+$B$2),0)</f>
        <v>0</v>
      </c>
      <c r="G50" s="53">
        <f>IF(Table1[[#This Row],[Payment]]&gt;0,G49-Table1[[#This Row],[Payment]]+G49*$B$3,0)</f>
        <v>0</v>
      </c>
      <c r="L50" s="50">
        <v>49</v>
      </c>
      <c r="M50" s="50">
        <f t="shared" si="0"/>
        <v>49</v>
      </c>
      <c r="N50" s="16">
        <f t="shared" si="3"/>
        <v>21386.413302692687</v>
      </c>
      <c r="O50" s="53">
        <f>IF(Table2[[#This Row],[Payment]]&gt;0,O49-Table2[[#This Row],[Payment]]+O49*$J$3,0)</f>
        <v>954157.9249524055</v>
      </c>
      <c r="T50" s="50">
        <v>49</v>
      </c>
      <c r="U50" s="50">
        <f t="shared" si="1"/>
        <v>49</v>
      </c>
      <c r="V50" s="16">
        <f t="shared" si="5"/>
        <v>5627.5440500000004</v>
      </c>
      <c r="W50" s="53">
        <f>IF(Table3[[#This Row],[Payment]]&gt;0,W49-Table3[[#This Row],[Payment]]+W49*$R$3,0)</f>
        <v>1146420.1146621816</v>
      </c>
    </row>
    <row r="51" spans="3:23" x14ac:dyDescent="0.25">
      <c r="C51" s="14"/>
      <c r="D51" s="50">
        <v>50</v>
      </c>
      <c r="E51" s="50">
        <f>IF($B$5&gt;=Table1[[#This Row],[Years]],Table1[[#This Row],[Years]],0)</f>
        <v>0</v>
      </c>
      <c r="F51" s="16">
        <f>IF(Table1[[#This Row],[Column1]]&gt;0,F50*(1+$B$2),0)</f>
        <v>0</v>
      </c>
      <c r="G51" s="53">
        <f>IF(Table1[[#This Row],[Payment]]&gt;0,G50-Table1[[#This Row],[Payment]]+G50*$B$3,0)</f>
        <v>0</v>
      </c>
      <c r="L51" s="50">
        <v>50</v>
      </c>
      <c r="M51" s="50">
        <f t="shared" si="0"/>
        <v>50</v>
      </c>
      <c r="N51" s="16">
        <f t="shared" si="3"/>
        <v>21386.413302692687</v>
      </c>
      <c r="O51" s="53">
        <f>IF(Table2[[#This Row],[Payment]]&gt;0,O50-Table2[[#This Row],[Payment]]+O50*$J$3,0)</f>
        <v>944481.16138705448</v>
      </c>
      <c r="T51" s="50">
        <v>50</v>
      </c>
      <c r="U51" s="50">
        <f t="shared" si="1"/>
        <v>50</v>
      </c>
      <c r="V51" s="16">
        <f t="shared" si="5"/>
        <v>5627.5440500000004</v>
      </c>
      <c r="W51" s="53">
        <f>IF(Table3[[#This Row],[Payment]]&gt;0,W50-Table3[[#This Row],[Payment]]+W50*$R$3,0)</f>
        <v>1145463.2280673797</v>
      </c>
    </row>
    <row r="52" spans="3:23" x14ac:dyDescent="0.25">
      <c r="C52" s="14"/>
      <c r="D52" s="50">
        <v>51</v>
      </c>
      <c r="E52" s="50">
        <f>IF($B$5&gt;=Table1[[#This Row],[Years]],Table1[[#This Row],[Years]],0)</f>
        <v>0</v>
      </c>
      <c r="F52" s="16">
        <f>IF(Table1[[#This Row],[Column1]]&gt;0,F51*(1+$B$2),0)</f>
        <v>0</v>
      </c>
      <c r="G52" s="53">
        <f>IF(Table1[[#This Row],[Payment]]&gt;0,G51-Table1[[#This Row],[Payment]]+G51*$B$3,0)</f>
        <v>0</v>
      </c>
      <c r="L52" s="50">
        <v>51</v>
      </c>
      <c r="M52" s="50">
        <f t="shared" si="0"/>
        <v>51</v>
      </c>
      <c r="N52" s="16">
        <f t="shared" si="3"/>
        <v>21386.413302692687</v>
      </c>
      <c r="O52" s="53">
        <f>IF(Table2[[#This Row],[Payment]]&gt;0,O51-Table2[[#This Row],[Payment]]+O51*$J$3,0)</f>
        <v>934685.64231071505</v>
      </c>
      <c r="T52" s="50">
        <v>51</v>
      </c>
      <c r="U52" s="50">
        <f t="shared" si="1"/>
        <v>51</v>
      </c>
      <c r="V52" s="16">
        <f t="shared" si="5"/>
        <v>5627.5440500000004</v>
      </c>
      <c r="W52" s="53">
        <f>IF(Table3[[#This Row],[Payment]]&gt;0,W51-Table3[[#This Row],[Payment]]+W51*$R$3,0)</f>
        <v>1144502.4429981436</v>
      </c>
    </row>
    <row r="53" spans="3:23" x14ac:dyDescent="0.25">
      <c r="C53" s="14"/>
      <c r="D53" s="50">
        <v>52</v>
      </c>
      <c r="E53" s="50">
        <f>IF($B$5&gt;=Table1[[#This Row],[Years]],Table1[[#This Row],[Years]],0)</f>
        <v>0</v>
      </c>
      <c r="F53" s="16">
        <f>IF(Table1[[#This Row],[Column1]]&gt;0,F52*(1+$B$2),0)</f>
        <v>0</v>
      </c>
      <c r="G53" s="53">
        <f>IF(Table1[[#This Row],[Payment]]&gt;0,G52-Table1[[#This Row],[Payment]]+G52*$B$3,0)</f>
        <v>0</v>
      </c>
      <c r="L53" s="50">
        <v>52</v>
      </c>
      <c r="M53" s="50">
        <f t="shared" si="0"/>
        <v>52</v>
      </c>
      <c r="N53" s="16">
        <f t="shared" si="3"/>
        <v>21386.413302692687</v>
      </c>
      <c r="O53" s="53">
        <f>IF(Table2[[#This Row],[Payment]]&gt;0,O52-Table2[[#This Row],[Payment]]+O52*$J$3,0)</f>
        <v>924769.91032791662</v>
      </c>
      <c r="T53" s="50">
        <v>52</v>
      </c>
      <c r="U53" s="50">
        <f t="shared" si="1"/>
        <v>52</v>
      </c>
      <c r="V53" s="16">
        <f t="shared" si="5"/>
        <v>5627.5440500000004</v>
      </c>
      <c r="W53" s="53">
        <f>IF(Table3[[#This Row],[Payment]]&gt;0,W52-Table3[[#This Row],[Payment]]+W52*$R$3,0)</f>
        <v>1143537.743571606</v>
      </c>
    </row>
    <row r="54" spans="3:23" x14ac:dyDescent="0.25">
      <c r="C54" s="14"/>
      <c r="D54" s="50">
        <v>53</v>
      </c>
      <c r="E54" s="50">
        <f>IF($B$5&gt;=Table1[[#This Row],[Years]],Table1[[#This Row],[Years]],0)</f>
        <v>0</v>
      </c>
      <c r="F54" s="16">
        <f>IF(Table1[[#This Row],[Column1]]&gt;0,F53*(1+$B$2),0)</f>
        <v>0</v>
      </c>
      <c r="G54" s="53">
        <f>IF(Table1[[#This Row],[Payment]]&gt;0,G53-Table1[[#This Row],[Payment]]+G53*$B$3,0)</f>
        <v>0</v>
      </c>
      <c r="L54" s="50">
        <v>53</v>
      </c>
      <c r="M54" s="50">
        <f t="shared" si="0"/>
        <v>53</v>
      </c>
      <c r="N54" s="16">
        <f t="shared" si="3"/>
        <v>22028.005701773469</v>
      </c>
      <c r="O54" s="53">
        <f>IF(Table2[[#This Row],[Payment]]&gt;0,O53-Table2[[#This Row],[Payment]]+O53*$J$3,0)</f>
        <v>914090.89775860903</v>
      </c>
      <c r="T54" s="50">
        <v>53</v>
      </c>
      <c r="U54" s="50">
        <f t="shared" si="1"/>
        <v>53</v>
      </c>
      <c r="V54" s="16">
        <f t="shared" si="5"/>
        <v>5627.5440500000004</v>
      </c>
      <c r="W54" s="53">
        <f>IF(Table3[[#This Row],[Payment]]&gt;0,W53-Table3[[#This Row],[Payment]]+W53*$R$3,0)</f>
        <v>1142569.1138401907</v>
      </c>
    </row>
    <row r="55" spans="3:23" x14ac:dyDescent="0.25">
      <c r="C55" s="14"/>
      <c r="D55" s="50">
        <v>54</v>
      </c>
      <c r="E55" s="50">
        <f>IF($B$5&gt;=Table1[[#This Row],[Years]],Table1[[#This Row],[Years]],0)</f>
        <v>0</v>
      </c>
      <c r="F55" s="16">
        <f>IF(Table1[[#This Row],[Column1]]&gt;0,F54*(1+$B$2),0)</f>
        <v>0</v>
      </c>
      <c r="G55" s="53">
        <f>IF(Table1[[#This Row],[Payment]]&gt;0,G54-Table1[[#This Row],[Payment]]+G54*$B$3,0)</f>
        <v>0</v>
      </c>
      <c r="L55" s="50">
        <v>54</v>
      </c>
      <c r="M55" s="50">
        <f t="shared" si="0"/>
        <v>54</v>
      </c>
      <c r="N55" s="16">
        <f t="shared" si="3"/>
        <v>22028.005701773469</v>
      </c>
      <c r="O55" s="53">
        <f>IF(Table2[[#This Row],[Payment]]&gt;0,O54-Table2[[#This Row],[Payment]]+O54*$J$3,0)</f>
        <v>903280.82984358026</v>
      </c>
      <c r="T55" s="50">
        <v>54</v>
      </c>
      <c r="U55" s="50">
        <f t="shared" si="1"/>
        <v>54</v>
      </c>
      <c r="V55" s="16">
        <f t="shared" si="5"/>
        <v>5627.5440500000004</v>
      </c>
      <c r="W55" s="53">
        <f>IF(Table3[[#This Row],[Payment]]&gt;0,W54-Table3[[#This Row],[Payment]]+W54*$R$3,0)</f>
        <v>1141596.5377913492</v>
      </c>
    </row>
    <row r="56" spans="3:23" x14ac:dyDescent="0.25">
      <c r="C56" s="14"/>
      <c r="D56" s="50">
        <v>55</v>
      </c>
      <c r="E56" s="50">
        <f>IF($B$5&gt;=Table1[[#This Row],[Years]],Table1[[#This Row],[Years]],0)</f>
        <v>0</v>
      </c>
      <c r="F56" s="16">
        <f>IF(Table1[[#This Row],[Column1]]&gt;0,F55*(1+$B$2),0)</f>
        <v>0</v>
      </c>
      <c r="G56" s="53">
        <f>IF(Table1[[#This Row],[Payment]]&gt;0,G55-Table1[[#This Row],[Payment]]+G55*$B$3,0)</f>
        <v>0</v>
      </c>
      <c r="L56" s="50">
        <v>55</v>
      </c>
      <c r="M56" s="50">
        <f t="shared" si="0"/>
        <v>55</v>
      </c>
      <c r="N56" s="16">
        <f t="shared" si="3"/>
        <v>22028.005701773469</v>
      </c>
      <c r="O56" s="53">
        <f>IF(Table2[[#This Row],[Payment]]&gt;0,O55-Table2[[#This Row],[Payment]]+O55*$J$3,0)</f>
        <v>892338.09824090439</v>
      </c>
      <c r="T56" s="50">
        <v>55</v>
      </c>
      <c r="U56" s="50">
        <f t="shared" si="1"/>
        <v>55</v>
      </c>
      <c r="V56" s="16">
        <f t="shared" si="5"/>
        <v>5627.5440500000004</v>
      </c>
      <c r="W56" s="53">
        <f>IF(Table3[[#This Row],[Payment]]&gt;0,W55-Table3[[#This Row],[Payment]]+W55*$R$3,0)</f>
        <v>1140619.9993472956</v>
      </c>
    </row>
    <row r="57" spans="3:23" x14ac:dyDescent="0.25">
      <c r="C57" s="14"/>
      <c r="D57" s="50">
        <v>56</v>
      </c>
      <c r="E57" s="50">
        <f>IF($B$5&gt;=Table1[[#This Row],[Years]],Table1[[#This Row],[Years]],0)</f>
        <v>0</v>
      </c>
      <c r="F57" s="16">
        <f>IF(Table1[[#This Row],[Column1]]&gt;0,F56*(1+$B$2),0)</f>
        <v>0</v>
      </c>
      <c r="G57" s="53">
        <f>IF(Table1[[#This Row],[Payment]]&gt;0,G56-Table1[[#This Row],[Payment]]+G56*$B$3,0)</f>
        <v>0</v>
      </c>
      <c r="L57" s="50">
        <v>56</v>
      </c>
      <c r="M57" s="50">
        <f t="shared" si="0"/>
        <v>56</v>
      </c>
      <c r="N57" s="16">
        <f t="shared" si="3"/>
        <v>22028.005701773469</v>
      </c>
      <c r="O57" s="53">
        <f>IF(Table2[[#This Row],[Payment]]&gt;0,O56-Table2[[#This Row],[Payment]]+O56*$J$3,0)</f>
        <v>881261.07487070642</v>
      </c>
      <c r="T57" s="50">
        <v>56</v>
      </c>
      <c r="U57" s="50">
        <f t="shared" si="1"/>
        <v>56</v>
      </c>
      <c r="V57" s="16">
        <f t="shared" si="5"/>
        <v>5627.5440500000004</v>
      </c>
      <c r="W57" s="53">
        <f>IF(Table3[[#This Row],[Payment]]&gt;0,W56-Table3[[#This Row],[Payment]]+W56*$R$3,0)</f>
        <v>1139639.4823647414</v>
      </c>
    </row>
    <row r="58" spans="3:23" x14ac:dyDescent="0.25">
      <c r="C58" s="14"/>
      <c r="D58" s="50">
        <v>57</v>
      </c>
      <c r="E58" s="50">
        <f>IF($B$5&gt;=Table1[[#This Row],[Years]],Table1[[#This Row],[Years]],0)</f>
        <v>0</v>
      </c>
      <c r="F58" s="16">
        <f>IF(Table1[[#This Row],[Column1]]&gt;0,F57*(1+$B$2),0)</f>
        <v>0</v>
      </c>
      <c r="G58" s="53">
        <f>IF(Table1[[#This Row],[Payment]]&gt;0,G57-Table1[[#This Row],[Payment]]+G57*$B$3,0)</f>
        <v>0</v>
      </c>
      <c r="L58" s="50">
        <v>57</v>
      </c>
      <c r="M58" s="50">
        <f t="shared" si="0"/>
        <v>57</v>
      </c>
      <c r="N58" s="16">
        <f t="shared" si="3"/>
        <v>22688.845872826674</v>
      </c>
      <c r="O58" s="53">
        <f>IF(Table2[[#This Row],[Payment]]&gt;0,O57-Table2[[#This Row],[Payment]]+O57*$J$3,0)</f>
        <v>869387.27150188026</v>
      </c>
      <c r="T58" s="50">
        <v>57</v>
      </c>
      <c r="U58" s="50">
        <f t="shared" si="1"/>
        <v>57</v>
      </c>
      <c r="V58" s="16">
        <f t="shared" si="5"/>
        <v>5627.5440500000004</v>
      </c>
      <c r="W58" s="53">
        <f>IF(Table3[[#This Row],[Payment]]&gt;0,W57-Table3[[#This Row],[Payment]]+W57*$R$3,0)</f>
        <v>1138654.9706346283</v>
      </c>
    </row>
    <row r="59" spans="3:23" x14ac:dyDescent="0.25">
      <c r="C59" s="14"/>
      <c r="D59" s="50">
        <v>58</v>
      </c>
      <c r="E59" s="50">
        <f>IF($B$5&gt;=Table1[[#This Row],[Years]],Table1[[#This Row],[Years]],0)</f>
        <v>0</v>
      </c>
      <c r="F59" s="16">
        <f>IF(Table1[[#This Row],[Column1]]&gt;0,F58*(1+$B$2),0)</f>
        <v>0</v>
      </c>
      <c r="G59" s="53">
        <f>IF(Table1[[#This Row],[Payment]]&gt;0,G58-Table1[[#This Row],[Payment]]+G58*$B$3,0)</f>
        <v>0</v>
      </c>
      <c r="L59" s="50">
        <v>58</v>
      </c>
      <c r="M59" s="50">
        <f t="shared" si="0"/>
        <v>58</v>
      </c>
      <c r="N59" s="16">
        <f t="shared" si="3"/>
        <v>22688.845872826674</v>
      </c>
      <c r="O59" s="53">
        <f>IF(Table2[[#This Row],[Payment]]&gt;0,O58-Table2[[#This Row],[Payment]]+O58*$J$3,0)</f>
        <v>857367.75003454753</v>
      </c>
      <c r="T59" s="50">
        <v>58</v>
      </c>
      <c r="U59" s="50">
        <f t="shared" si="1"/>
        <v>58</v>
      </c>
      <c r="V59" s="16">
        <f t="shared" si="5"/>
        <v>5627.5440500000004</v>
      </c>
      <c r="W59" s="53">
        <f>IF(Table3[[#This Row],[Payment]]&gt;0,W58-Table3[[#This Row],[Payment]]+W58*$R$3,0)</f>
        <v>1137666.4478818604</v>
      </c>
    </row>
    <row r="60" spans="3:23" x14ac:dyDescent="0.25">
      <c r="C60" s="14"/>
      <c r="D60" s="50">
        <v>59</v>
      </c>
      <c r="E60" s="50">
        <f>IF($B$5&gt;=Table1[[#This Row],[Years]],Table1[[#This Row],[Years]],0)</f>
        <v>0</v>
      </c>
      <c r="F60" s="16">
        <f>IF(Table1[[#This Row],[Column1]]&gt;0,F59*(1+$B$2),0)</f>
        <v>0</v>
      </c>
      <c r="G60" s="53">
        <f>IF(Table1[[#This Row],[Payment]]&gt;0,G59-Table1[[#This Row],[Payment]]+G59*$B$3,0)</f>
        <v>0</v>
      </c>
      <c r="L60" s="50">
        <v>59</v>
      </c>
      <c r="M60" s="50">
        <f t="shared" si="0"/>
        <v>59</v>
      </c>
      <c r="N60" s="16">
        <f t="shared" si="3"/>
        <v>22688.845872826674</v>
      </c>
      <c r="O60" s="53">
        <f>IF(Table2[[#This Row],[Payment]]&gt;0,O59-Table2[[#This Row],[Payment]]+O59*$J$3,0)</f>
        <v>845200.7221820429</v>
      </c>
      <c r="T60" s="50">
        <v>59</v>
      </c>
      <c r="U60" s="50">
        <f t="shared" si="1"/>
        <v>59</v>
      </c>
      <c r="V60" s="16">
        <f t="shared" si="5"/>
        <v>5627.5440500000004</v>
      </c>
      <c r="W60" s="53">
        <f>IF(Table3[[#This Row],[Payment]]&gt;0,W59-Table3[[#This Row],[Payment]]+W59*$R$3,0)</f>
        <v>1136673.8977650348</v>
      </c>
    </row>
    <row r="61" spans="3:23" x14ac:dyDescent="0.25">
      <c r="C61" s="14"/>
      <c r="D61" s="50">
        <v>60</v>
      </c>
      <c r="E61" s="50">
        <f>IF($B$5&gt;=Table1[[#This Row],[Years]],Table1[[#This Row],[Years]],0)</f>
        <v>0</v>
      </c>
      <c r="F61" s="16">
        <f>IF(Table1[[#This Row],[Column1]]&gt;0,F60*(1+$B$2),0)</f>
        <v>0</v>
      </c>
      <c r="G61" s="53">
        <f>IF(Table1[[#This Row],[Payment]]&gt;0,G60-Table1[[#This Row],[Payment]]+G60*$B$3,0)</f>
        <v>0</v>
      </c>
      <c r="L61" s="50">
        <v>60</v>
      </c>
      <c r="M61" s="50">
        <f t="shared" si="0"/>
        <v>60</v>
      </c>
      <c r="N61" s="16">
        <f t="shared" si="3"/>
        <v>22688.845872826674</v>
      </c>
      <c r="O61" s="53">
        <f>IF(Table2[[#This Row],[Payment]]&gt;0,O60-Table2[[#This Row],[Payment]]+O60*$J$3,0)</f>
        <v>832884.37771142763</v>
      </c>
      <c r="T61" s="50">
        <v>60</v>
      </c>
      <c r="U61" s="50">
        <f t="shared" si="1"/>
        <v>60</v>
      </c>
      <c r="V61" s="16">
        <f t="shared" si="5"/>
        <v>5627.5440500000004</v>
      </c>
      <c r="W61" s="53">
        <f>IF(Table3[[#This Row],[Payment]]&gt;0,W60-Table3[[#This Row],[Payment]]+W60*$R$3,0)</f>
        <v>1135677.3038761718</v>
      </c>
    </row>
    <row r="62" spans="3:23" x14ac:dyDescent="0.25">
      <c r="C62" s="14"/>
      <c r="L62" s="50">
        <v>61</v>
      </c>
      <c r="M62" s="50">
        <f t="shared" si="0"/>
        <v>61</v>
      </c>
      <c r="N62" s="16">
        <f t="shared" si="3"/>
        <v>23369.511249011473</v>
      </c>
      <c r="O62" s="53">
        <f>IF(Table2[[#This Row],[Payment]]&gt;0,O61-Table2[[#This Row],[Payment]]+O61*$J$3,0)</f>
        <v>819736.21879797534</v>
      </c>
      <c r="T62" s="50">
        <v>61</v>
      </c>
      <c r="U62" s="50">
        <f t="shared" si="1"/>
        <v>61</v>
      </c>
      <c r="V62" s="16">
        <f t="shared" si="5"/>
        <v>5796.3703715000001</v>
      </c>
      <c r="W62" s="53">
        <f>IF(Table3[[#This Row],[Payment]]&gt;0,W61-Table3[[#This Row],[Payment]]+W61*$R$3,0)</f>
        <v>1134507.8234189434</v>
      </c>
    </row>
    <row r="63" spans="3:23" x14ac:dyDescent="0.25">
      <c r="C63" s="14"/>
      <c r="L63" s="50">
        <v>62</v>
      </c>
      <c r="M63" s="50">
        <f t="shared" si="0"/>
        <v>62</v>
      </c>
      <c r="N63" s="16">
        <f t="shared" si="3"/>
        <v>23369.511249011473</v>
      </c>
      <c r="O63" s="53">
        <f>IF(Table2[[#This Row],[Payment]]&gt;0,O62-Table2[[#This Row],[Payment]]+O62*$J$3,0)</f>
        <v>806426.70259602694</v>
      </c>
      <c r="T63" s="50">
        <v>62</v>
      </c>
      <c r="U63" s="50">
        <f t="shared" si="1"/>
        <v>62</v>
      </c>
      <c r="V63" s="16">
        <f t="shared" si="5"/>
        <v>5796.3703715000001</v>
      </c>
      <c r="W63" s="53">
        <f>IF(Table3[[#This Row],[Payment]]&gt;0,W62-Table3[[#This Row],[Payment]]+W62*$R$3,0)</f>
        <v>1133333.5783535696</v>
      </c>
    </row>
    <row r="64" spans="3:23" x14ac:dyDescent="0.25">
      <c r="C64" s="14"/>
      <c r="L64" s="50">
        <v>63</v>
      </c>
      <c r="M64" s="50">
        <f t="shared" si="0"/>
        <v>63</v>
      </c>
      <c r="N64" s="16">
        <f t="shared" si="3"/>
        <v>23369.511249011473</v>
      </c>
      <c r="O64" s="53">
        <f>IF(Table2[[#This Row],[Payment]]&gt;0,O63-Table2[[#This Row],[Payment]]+O63*$J$3,0)</f>
        <v>792953.84889111109</v>
      </c>
      <c r="T64" s="50">
        <v>63</v>
      </c>
      <c r="U64" s="50">
        <f t="shared" si="1"/>
        <v>63</v>
      </c>
      <c r="V64" s="16">
        <f t="shared" si="5"/>
        <v>5796.3703715000001</v>
      </c>
      <c r="W64" s="53">
        <f>IF(Table3[[#This Row],[Payment]]&gt;0,W63-Table3[[#This Row],[Payment]]+W63*$R$3,0)</f>
        <v>1132154.5492684471</v>
      </c>
    </row>
    <row r="65" spans="3:23" x14ac:dyDescent="0.25">
      <c r="C65" s="14"/>
      <c r="L65" s="50">
        <v>64</v>
      </c>
      <c r="M65" s="50">
        <f t="shared" si="0"/>
        <v>64</v>
      </c>
      <c r="N65" s="16">
        <f t="shared" si="3"/>
        <v>23369.511249011473</v>
      </c>
      <c r="O65" s="53">
        <f>IF(Table2[[#This Row],[Payment]]&gt;0,O64-Table2[[#This Row],[Payment]]+O64*$J$3,0)</f>
        <v>779315.65316710039</v>
      </c>
      <c r="T65" s="50">
        <v>64</v>
      </c>
      <c r="U65" s="50">
        <f t="shared" si="1"/>
        <v>64</v>
      </c>
      <c r="V65" s="16">
        <f t="shared" si="5"/>
        <v>5796.3703715000001</v>
      </c>
      <c r="W65" s="53">
        <f>IF(Table3[[#This Row],[Payment]]&gt;0,W64-Table3[[#This Row],[Payment]]+W64*$R$3,0)</f>
        <v>1130970.7166728873</v>
      </c>
    </row>
    <row r="66" spans="3:23" x14ac:dyDescent="0.25">
      <c r="C66" s="14"/>
      <c r="L66" s="50">
        <v>65</v>
      </c>
      <c r="M66" s="50">
        <f t="shared" ref="M66:M129" si="6">IF(L66&lt;=$J$5,L66,0)</f>
        <v>65</v>
      </c>
      <c r="N66" s="16">
        <f t="shared" si="3"/>
        <v>24070.596586481817</v>
      </c>
      <c r="O66" s="53">
        <f>IF(Table2[[#This Row],[Payment]]&gt;0,O65-Table2[[#This Row],[Payment]]+O65*$J$3,0)</f>
        <v>764809.00097050518</v>
      </c>
      <c r="T66" s="50">
        <v>65</v>
      </c>
      <c r="U66" s="50">
        <f t="shared" si="1"/>
        <v>65</v>
      </c>
      <c r="V66" s="16">
        <f t="shared" si="5"/>
        <v>5796.3703715000001</v>
      </c>
      <c r="W66" s="53">
        <f>IF(Table3[[#This Row],[Payment]]&gt;0,W65-Table3[[#This Row],[Payment]]+W65*$R$3,0)</f>
        <v>1129782.0609967941</v>
      </c>
    </row>
    <row r="67" spans="3:23" x14ac:dyDescent="0.25">
      <c r="C67" s="14"/>
      <c r="L67" s="50">
        <v>66</v>
      </c>
      <c r="M67" s="50">
        <f t="shared" si="6"/>
        <v>66</v>
      </c>
      <c r="N67" s="16">
        <f t="shared" si="3"/>
        <v>24070.596586481817</v>
      </c>
      <c r="O67" s="53">
        <f>IF(Table2[[#This Row],[Payment]]&gt;0,O66-Table2[[#This Row],[Payment]]+O66*$J$3,0)</f>
        <v>750124.3197373728</v>
      </c>
      <c r="T67" s="50">
        <v>66</v>
      </c>
      <c r="U67" s="50">
        <f t="shared" ref="U67:U130" si="7">IF(T67&lt;=$R$4,T67,0)</f>
        <v>66</v>
      </c>
      <c r="V67" s="16">
        <f t="shared" si="5"/>
        <v>5796.3703715000001</v>
      </c>
      <c r="W67" s="53">
        <f>IF(Table3[[#This Row],[Payment]]&gt;0,W66-Table3[[#This Row],[Payment]]+W66*$R$3,0)</f>
        <v>1128588.5625903404</v>
      </c>
    </row>
    <row r="68" spans="3:23" x14ac:dyDescent="0.25">
      <c r="C68" s="14"/>
      <c r="L68" s="50">
        <v>67</v>
      </c>
      <c r="M68" s="50">
        <f t="shared" si="6"/>
        <v>67</v>
      </c>
      <c r="N68" s="16">
        <f t="shared" si="3"/>
        <v>24070.596586481817</v>
      </c>
      <c r="O68" s="53">
        <f>IF(Table2[[#This Row],[Payment]]&gt;0,O67-Table2[[#This Row],[Payment]]+O67*$J$3,0)</f>
        <v>735259.42465363175</v>
      </c>
      <c r="T68" s="50">
        <v>67</v>
      </c>
      <c r="U68" s="50">
        <f t="shared" si="7"/>
        <v>67</v>
      </c>
      <c r="V68" s="16">
        <f t="shared" si="5"/>
        <v>5796.3703715000001</v>
      </c>
      <c r="W68" s="53">
        <f>IF(Table3[[#This Row],[Payment]]&gt;0,W67-Table3[[#This Row],[Payment]]+W67*$R$3,0)</f>
        <v>1127390.2017236431</v>
      </c>
    </row>
    <row r="69" spans="3:23" x14ac:dyDescent="0.25">
      <c r="C69" s="14"/>
      <c r="L69" s="50">
        <v>68</v>
      </c>
      <c r="M69" s="50">
        <f t="shared" si="6"/>
        <v>68</v>
      </c>
      <c r="N69" s="16">
        <f t="shared" si="3"/>
        <v>24070.596586481817</v>
      </c>
      <c r="O69" s="53">
        <f>IF(Table2[[#This Row],[Payment]]&gt;0,O68-Table2[[#This Row],[Payment]]+O68*$J$3,0)</f>
        <v>720212.10409265989</v>
      </c>
      <c r="T69" s="50">
        <v>68</v>
      </c>
      <c r="U69" s="50">
        <f t="shared" si="7"/>
        <v>68</v>
      </c>
      <c r="V69" s="16">
        <f t="shared" si="5"/>
        <v>5796.3703715000001</v>
      </c>
      <c r="W69" s="53">
        <f>IF(Table3[[#This Row],[Payment]]&gt;0,W68-Table3[[#This Row],[Payment]]+W68*$R$3,0)</f>
        <v>1126186.9585864374</v>
      </c>
    </row>
    <row r="70" spans="3:23" x14ac:dyDescent="0.25">
      <c r="C70" s="14"/>
      <c r="L70" s="50">
        <v>69</v>
      </c>
      <c r="M70" s="50">
        <f t="shared" si="6"/>
        <v>69</v>
      </c>
      <c r="N70" s="16">
        <f t="shared" si="3"/>
        <v>24792.714484076274</v>
      </c>
      <c r="O70" s="53">
        <f>IF(Table2[[#This Row],[Payment]]&gt;0,O69-Table2[[#This Row],[Payment]]+O69*$J$3,0)</f>
        <v>704258.00138864049</v>
      </c>
      <c r="T70" s="50">
        <v>69</v>
      </c>
      <c r="U70" s="50">
        <f t="shared" si="7"/>
        <v>69</v>
      </c>
      <c r="V70" s="16">
        <f t="shared" si="5"/>
        <v>5796.3703715000001</v>
      </c>
      <c r="W70" s="53">
        <f>IF(Table3[[#This Row],[Payment]]&gt;0,W69-Table3[[#This Row],[Payment]]+W69*$R$3,0)</f>
        <v>1124978.813287749</v>
      </c>
    </row>
    <row r="71" spans="3:23" x14ac:dyDescent="0.25">
      <c r="C71" s="14"/>
      <c r="L71" s="50">
        <v>70</v>
      </c>
      <c r="M71" s="50">
        <f t="shared" si="6"/>
        <v>70</v>
      </c>
      <c r="N71" s="16">
        <f t="shared" si="3"/>
        <v>24792.714484076274</v>
      </c>
      <c r="O71" s="53">
        <f>IF(Table2[[#This Row],[Payment]]&gt;0,O70-Table2[[#This Row],[Payment]]+O70*$J$3,0)</f>
        <v>688108.10619613237</v>
      </c>
      <c r="T71" s="50">
        <v>70</v>
      </c>
      <c r="U71" s="50">
        <f t="shared" si="7"/>
        <v>70</v>
      </c>
      <c r="V71" s="16">
        <f t="shared" si="5"/>
        <v>5796.3703715000001</v>
      </c>
      <c r="W71" s="53">
        <f>IF(Table3[[#This Row],[Payment]]&gt;0,W70-Table3[[#This Row],[Payment]]+W70*$R$3,0)</f>
        <v>1123765.745855565</v>
      </c>
    </row>
    <row r="72" spans="3:23" x14ac:dyDescent="0.25">
      <c r="C72" s="14"/>
      <c r="L72" s="50">
        <v>71</v>
      </c>
      <c r="M72" s="50">
        <f t="shared" si="6"/>
        <v>71</v>
      </c>
      <c r="N72" s="16">
        <f t="shared" si="3"/>
        <v>24792.714484076274</v>
      </c>
      <c r="O72" s="53">
        <f>IF(Table2[[#This Row],[Payment]]&gt;0,O71-Table2[[#This Row],[Payment]]+O71*$J$3,0)</f>
        <v>671760.01570381736</v>
      </c>
      <c r="T72" s="50">
        <v>71</v>
      </c>
      <c r="U72" s="50">
        <f t="shared" si="7"/>
        <v>71</v>
      </c>
      <c r="V72" s="16">
        <f t="shared" si="5"/>
        <v>5796.3703715000001</v>
      </c>
      <c r="W72" s="53">
        <f>IF(Table3[[#This Row],[Payment]]&gt;0,W71-Table3[[#This Row],[Payment]]+W71*$R$3,0)</f>
        <v>1122547.7362365045</v>
      </c>
    </row>
    <row r="73" spans="3:23" x14ac:dyDescent="0.25">
      <c r="C73" s="14"/>
      <c r="L73" s="50">
        <v>72</v>
      </c>
      <c r="M73" s="50">
        <f t="shared" si="6"/>
        <v>72</v>
      </c>
      <c r="N73" s="16">
        <f t="shared" si="3"/>
        <v>24792.714484076274</v>
      </c>
      <c r="O73" s="53">
        <f>IF(Table2[[#This Row],[Payment]]&gt;0,O72-Table2[[#This Row],[Payment]]+O72*$J$3,0)</f>
        <v>655211.29761251353</v>
      </c>
      <c r="T73" s="50">
        <v>72</v>
      </c>
      <c r="U73" s="50">
        <f t="shared" si="7"/>
        <v>72</v>
      </c>
      <c r="V73" s="16">
        <f t="shared" si="5"/>
        <v>5796.3703715000001</v>
      </c>
      <c r="W73" s="53">
        <f>IF(Table3[[#This Row],[Payment]]&gt;0,W72-Table3[[#This Row],[Payment]]+W72*$R$3,0)</f>
        <v>1121324.7642954863</v>
      </c>
    </row>
    <row r="74" spans="3:23" x14ac:dyDescent="0.25">
      <c r="C74" s="14"/>
      <c r="L74" s="50">
        <v>73</v>
      </c>
      <c r="M74" s="50">
        <f t="shared" si="6"/>
        <v>73</v>
      </c>
      <c r="N74" s="16">
        <f t="shared" ref="N74:N137" si="8">IF(M74&gt;0,N70*(1+$B$2),0)</f>
        <v>25536.495918598564</v>
      </c>
      <c r="O74" s="53">
        <f>IF(Table2[[#This Row],[Payment]]&gt;0,O73-Table2[[#This Row],[Payment]]+O73*$J$3,0)</f>
        <v>637715.70833877078</v>
      </c>
      <c r="T74" s="50">
        <v>73</v>
      </c>
      <c r="U74" s="50">
        <f t="shared" si="7"/>
        <v>73</v>
      </c>
      <c r="V74" s="16">
        <f t="shared" si="5"/>
        <v>5970.2614826449999</v>
      </c>
      <c r="W74" s="53">
        <f>IF(Table3[[#This Row],[Payment]]&gt;0,W73-Table3[[#This Row],[Payment]]+W73*$R$3,0)</f>
        <v>1119922.9187042513</v>
      </c>
    </row>
    <row r="75" spans="3:23" x14ac:dyDescent="0.25">
      <c r="C75" s="14"/>
      <c r="L75" s="50">
        <v>74</v>
      </c>
      <c r="M75" s="50">
        <f t="shared" si="6"/>
        <v>74</v>
      </c>
      <c r="N75" s="16">
        <f t="shared" si="8"/>
        <v>25536.495918598564</v>
      </c>
      <c r="O75" s="53">
        <f>IF(Table2[[#This Row],[Payment]]&gt;0,O74-Table2[[#This Row],[Payment]]+O74*$J$3,0)</f>
        <v>620005.40909198648</v>
      </c>
      <c r="T75" s="50">
        <v>74</v>
      </c>
      <c r="U75" s="50">
        <f t="shared" si="7"/>
        <v>74</v>
      </c>
      <c r="V75" s="16">
        <f t="shared" si="5"/>
        <v>5970.2614826449999</v>
      </c>
      <c r="W75" s="53">
        <f>IF(Table3[[#This Row],[Payment]]&gt;0,W74-Table3[[#This Row],[Payment]]+W74*$R$3,0)</f>
        <v>1118515.361820552</v>
      </c>
    </row>
    <row r="76" spans="3:23" x14ac:dyDescent="0.25">
      <c r="C76" s="14"/>
      <c r="L76" s="50">
        <v>75</v>
      </c>
      <c r="M76" s="50">
        <f t="shared" si="6"/>
        <v>75</v>
      </c>
      <c r="N76" s="16">
        <f t="shared" si="8"/>
        <v>25536.495918598564</v>
      </c>
      <c r="O76" s="53">
        <f>IF(Table2[[#This Row],[Payment]]&gt;0,O75-Table2[[#This Row],[Payment]]+O75*$J$3,0)</f>
        <v>602077.76490103721</v>
      </c>
      <c r="T76" s="50">
        <v>75</v>
      </c>
      <c r="U76" s="50">
        <f t="shared" si="7"/>
        <v>75</v>
      </c>
      <c r="V76" s="16">
        <f t="shared" si="5"/>
        <v>5970.2614826449999</v>
      </c>
      <c r="W76" s="53">
        <f>IF(Table3[[#This Row],[Payment]]&gt;0,W75-Table3[[#This Row],[Payment]]+W75*$R$3,0)</f>
        <v>1117102.070375876</v>
      </c>
    </row>
    <row r="77" spans="3:23" x14ac:dyDescent="0.25">
      <c r="C77" s="14"/>
      <c r="L77" s="50">
        <v>76</v>
      </c>
      <c r="M77" s="50">
        <f t="shared" si="6"/>
        <v>76</v>
      </c>
      <c r="N77" s="16">
        <f t="shared" si="8"/>
        <v>25536.495918598564</v>
      </c>
      <c r="O77" s="53">
        <f>IF(Table2[[#This Row],[Payment]]&gt;0,O76-Table2[[#This Row],[Payment]]+O76*$J$3,0)</f>
        <v>583930.10845781618</v>
      </c>
      <c r="T77" s="50">
        <v>76</v>
      </c>
      <c r="U77" s="50">
        <f t="shared" si="7"/>
        <v>76</v>
      </c>
      <c r="V77" s="16">
        <f t="shared" si="5"/>
        <v>5970.2614826449999</v>
      </c>
      <c r="W77" s="53">
        <f>IF(Table3[[#This Row],[Payment]]&gt;0,W76-Table3[[#This Row],[Payment]]+W76*$R$3,0)</f>
        <v>1115683.0210069122</v>
      </c>
    </row>
    <row r="78" spans="3:23" x14ac:dyDescent="0.25">
      <c r="C78" s="14"/>
      <c r="L78" s="50">
        <v>77</v>
      </c>
      <c r="M78" s="50">
        <f t="shared" si="6"/>
        <v>77</v>
      </c>
      <c r="N78" s="16">
        <f t="shared" si="8"/>
        <v>26302.590796156521</v>
      </c>
      <c r="O78" s="53">
        <f>IF(Table2[[#This Row],[Payment]]&gt;0,O77-Table2[[#This Row],[Payment]]+O77*$J$3,0)</f>
        <v>564793.64484282827</v>
      </c>
      <c r="T78" s="50">
        <v>77</v>
      </c>
      <c r="U78" s="50">
        <f t="shared" si="7"/>
        <v>77</v>
      </c>
      <c r="V78" s="16">
        <f t="shared" si="5"/>
        <v>5970.2614826449999</v>
      </c>
      <c r="W78" s="53">
        <f>IF(Table3[[#This Row],[Payment]]&gt;0,W77-Table3[[#This Row],[Payment]]+W77*$R$3,0)</f>
        <v>1114258.1902551642</v>
      </c>
    </row>
    <row r="79" spans="3:23" x14ac:dyDescent="0.25">
      <c r="C79" s="14"/>
      <c r="L79" s="50">
        <v>78</v>
      </c>
      <c r="M79" s="50">
        <f t="shared" si="6"/>
        <v>78</v>
      </c>
      <c r="N79" s="16">
        <f t="shared" si="8"/>
        <v>26302.590796156521</v>
      </c>
      <c r="O79" s="53">
        <f>IF(Table2[[#This Row],[Payment]]&gt;0,O78-Table2[[#This Row],[Payment]]+O78*$J$3,0)</f>
        <v>545422.33406021446</v>
      </c>
      <c r="T79" s="50">
        <v>78</v>
      </c>
      <c r="U79" s="50">
        <f t="shared" si="7"/>
        <v>78</v>
      </c>
      <c r="V79" s="16">
        <f t="shared" si="5"/>
        <v>5970.2614826449999</v>
      </c>
      <c r="W79" s="53">
        <f>IF(Table3[[#This Row],[Payment]]&gt;0,W78-Table3[[#This Row],[Payment]]+W78*$R$3,0)</f>
        <v>1112827.5545665626</v>
      </c>
    </row>
    <row r="80" spans="3:23" x14ac:dyDescent="0.25">
      <c r="C80" s="14"/>
      <c r="L80" s="50">
        <v>79</v>
      </c>
      <c r="M80" s="50">
        <f t="shared" si="6"/>
        <v>79</v>
      </c>
      <c r="N80" s="16">
        <f t="shared" si="8"/>
        <v>26302.590796156521</v>
      </c>
      <c r="O80" s="53">
        <f>IF(Table2[[#This Row],[Payment]]&gt;0,O79-Table2[[#This Row],[Payment]]+O79*$J$3,0)</f>
        <v>525813.29401047877</v>
      </c>
      <c r="T80" s="50">
        <v>79</v>
      </c>
      <c r="U80" s="50">
        <f t="shared" si="7"/>
        <v>79</v>
      </c>
      <c r="V80" s="16">
        <f t="shared" si="5"/>
        <v>5970.2614826449999</v>
      </c>
      <c r="W80" s="53">
        <f>IF(Table3[[#This Row],[Payment]]&gt;0,W79-Table3[[#This Row],[Payment]]+W79*$R$3,0)</f>
        <v>1111391.0902910763</v>
      </c>
    </row>
    <row r="81" spans="3:23" x14ac:dyDescent="0.25">
      <c r="C81" s="14"/>
      <c r="L81" s="50">
        <v>80</v>
      </c>
      <c r="M81" s="50">
        <f t="shared" si="6"/>
        <v>80</v>
      </c>
      <c r="N81" s="16">
        <f t="shared" si="8"/>
        <v>26302.590796156521</v>
      </c>
      <c r="O81" s="53">
        <f>IF(Table2[[#This Row],[Payment]]&gt;0,O80-Table2[[#This Row],[Payment]]+O80*$J$3,0)</f>
        <v>505963.60722432425</v>
      </c>
      <c r="T81" s="50">
        <v>80</v>
      </c>
      <c r="U81" s="50">
        <f t="shared" si="7"/>
        <v>80</v>
      </c>
      <c r="V81" s="16">
        <f t="shared" si="5"/>
        <v>5970.2614826449999</v>
      </c>
      <c r="W81" s="53">
        <f>IF(Table3[[#This Row],[Payment]]&gt;0,W80-Table3[[#This Row],[Payment]]+W80*$R$3,0)</f>
        <v>1109948.773682321</v>
      </c>
    </row>
    <row r="82" spans="3:23" x14ac:dyDescent="0.25">
      <c r="C82" s="14"/>
      <c r="L82" s="50">
        <v>81</v>
      </c>
      <c r="M82" s="50">
        <f t="shared" si="6"/>
        <v>81</v>
      </c>
      <c r="N82" s="16">
        <f t="shared" si="8"/>
        <v>27091.668520041218</v>
      </c>
      <c r="O82" s="53">
        <f>IF(Table2[[#This Row],[Payment]]&gt;0,O81-Table2[[#This Row],[Payment]]+O81*$J$3,0)</f>
        <v>485081.24270470231</v>
      </c>
      <c r="T82" s="50">
        <v>81</v>
      </c>
      <c r="U82" s="50">
        <f t="shared" si="7"/>
        <v>81</v>
      </c>
      <c r="V82" s="16">
        <f t="shared" si="5"/>
        <v>5970.2614826449999</v>
      </c>
      <c r="W82" s="53">
        <f>IF(Table3[[#This Row],[Payment]]&gt;0,W81-Table3[[#This Row],[Payment]]+W81*$R$3,0)</f>
        <v>1108500.5808971664</v>
      </c>
    </row>
    <row r="83" spans="3:23" x14ac:dyDescent="0.25">
      <c r="C83" s="14"/>
      <c r="L83" s="50">
        <v>82</v>
      </c>
      <c r="M83" s="50">
        <f t="shared" si="6"/>
        <v>82</v>
      </c>
      <c r="N83" s="16">
        <f t="shared" si="8"/>
        <v>27091.668520041218</v>
      </c>
      <c r="O83" s="53">
        <f>IF(Table2[[#This Row],[Payment]]&gt;0,O82-Table2[[#This Row],[Payment]]+O82*$J$3,0)</f>
        <v>463942.60491226293</v>
      </c>
      <c r="T83" s="50">
        <v>82</v>
      </c>
      <c r="U83" s="50">
        <f t="shared" si="7"/>
        <v>82</v>
      </c>
      <c r="V83" s="16">
        <f t="shared" si="5"/>
        <v>5970.2614826449999</v>
      </c>
      <c r="W83" s="53">
        <f>IF(Table3[[#This Row],[Payment]]&gt;0,W82-Table3[[#This Row],[Payment]]+W82*$R$3,0)</f>
        <v>1107046.4879953426</v>
      </c>
    </row>
    <row r="84" spans="3:23" x14ac:dyDescent="0.25">
      <c r="C84" s="14"/>
      <c r="L84" s="50">
        <v>83</v>
      </c>
      <c r="M84" s="50">
        <f t="shared" si="6"/>
        <v>83</v>
      </c>
      <c r="N84" s="16">
        <f t="shared" si="8"/>
        <v>27091.668520041218</v>
      </c>
      <c r="O84" s="53">
        <f>IF(Table2[[#This Row],[Payment]]&gt;0,O83-Table2[[#This Row],[Payment]]+O83*$J$3,0)</f>
        <v>442544.54880132421</v>
      </c>
      <c r="T84" s="50">
        <v>83</v>
      </c>
      <c r="U84" s="50">
        <f t="shared" si="7"/>
        <v>83</v>
      </c>
      <c r="V84" s="16">
        <f t="shared" si="5"/>
        <v>5970.2614826449999</v>
      </c>
      <c r="W84" s="53">
        <f>IF(Table3[[#This Row],[Payment]]&gt;0,W83-Table3[[#This Row],[Payment]]+W83*$R$3,0)</f>
        <v>1105586.4709390437</v>
      </c>
    </row>
    <row r="85" spans="3:23" x14ac:dyDescent="0.25">
      <c r="C85" s="14"/>
      <c r="L85" s="50">
        <v>84</v>
      </c>
      <c r="M85" s="50">
        <f t="shared" si="6"/>
        <v>84</v>
      </c>
      <c r="N85" s="16">
        <f t="shared" si="8"/>
        <v>27091.668520041218</v>
      </c>
      <c r="O85" s="53">
        <f>IF(Table2[[#This Row],[Payment]]&gt;0,O84-Table2[[#This Row],[Payment]]+O84*$J$3,0)</f>
        <v>420883.89072946628</v>
      </c>
      <c r="T85" s="50">
        <v>84</v>
      </c>
      <c r="U85" s="50">
        <f t="shared" si="7"/>
        <v>84</v>
      </c>
      <c r="V85" s="16">
        <f t="shared" si="5"/>
        <v>5970.2614826449999</v>
      </c>
      <c r="W85" s="53">
        <f>IF(Table3[[#This Row],[Payment]]&gt;0,W84-Table3[[#This Row],[Payment]]+W84*$R$3,0)</f>
        <v>1104120.5055925313</v>
      </c>
    </row>
    <row r="86" spans="3:23" x14ac:dyDescent="0.25">
      <c r="C86" s="14"/>
      <c r="L86" s="50">
        <v>85</v>
      </c>
      <c r="M86" s="50">
        <f t="shared" si="6"/>
        <v>85</v>
      </c>
      <c r="N86" s="16">
        <f t="shared" si="8"/>
        <v>27904.418575642456</v>
      </c>
      <c r="O86" s="53">
        <f>IF(Table2[[#This Row],[Payment]]&gt;0,O85-Table2[[#This Row],[Payment]]+O85*$J$3,0)</f>
        <v>398144.65792826202</v>
      </c>
      <c r="T86" s="50">
        <v>85</v>
      </c>
      <c r="U86" s="50">
        <f t="shared" si="7"/>
        <v>85</v>
      </c>
      <c r="V86" s="16">
        <f t="shared" si="5"/>
        <v>6149.3693271243501</v>
      </c>
      <c r="W86" s="53">
        <f>IF(Table3[[#This Row],[Payment]]&gt;0,W85-Table3[[#This Row],[Payment]]+W85*$R$3,0)</f>
        <v>1102469.4598772551</v>
      </c>
    </row>
    <row r="87" spans="3:23" x14ac:dyDescent="0.25">
      <c r="C87" s="14"/>
      <c r="L87" s="50">
        <v>86</v>
      </c>
      <c r="M87" s="50">
        <f t="shared" si="6"/>
        <v>86</v>
      </c>
      <c r="N87" s="16">
        <f t="shared" si="8"/>
        <v>27904.418575642456</v>
      </c>
      <c r="O87" s="53">
        <f>IF(Table2[[#This Row],[Payment]]&gt;0,O86-Table2[[#This Row],[Payment]]+O86*$J$3,0)</f>
        <v>375126.36393138487</v>
      </c>
      <c r="T87" s="50">
        <v>86</v>
      </c>
      <c r="U87" s="50">
        <f t="shared" si="7"/>
        <v>86</v>
      </c>
      <c r="V87" s="16">
        <f t="shared" si="5"/>
        <v>6149.3693271243501</v>
      </c>
      <c r="W87" s="53">
        <f>IF(Table3[[#This Row],[Payment]]&gt;0,W86-Table3[[#This Row],[Payment]]+W86*$R$3,0)</f>
        <v>1100811.6875973626</v>
      </c>
    </row>
    <row r="88" spans="3:23" x14ac:dyDescent="0.25">
      <c r="C88" s="14"/>
      <c r="L88" s="50">
        <v>87</v>
      </c>
      <c r="M88" s="50">
        <f t="shared" si="6"/>
        <v>87</v>
      </c>
      <c r="N88" s="16">
        <f t="shared" si="8"/>
        <v>27904.418575642456</v>
      </c>
      <c r="O88" s="53">
        <f>IF(Table2[[#This Row],[Payment]]&gt;0,O87-Table2[[#This Row],[Payment]]+O87*$J$3,0)</f>
        <v>351825.58403442148</v>
      </c>
      <c r="T88" s="50">
        <v>87</v>
      </c>
      <c r="U88" s="50">
        <f t="shared" si="7"/>
        <v>87</v>
      </c>
      <c r="V88" s="16">
        <f t="shared" si="5"/>
        <v>6149.3693271243501</v>
      </c>
      <c r="W88" s="53">
        <f>IF(Table3[[#This Row],[Payment]]&gt;0,W87-Table3[[#This Row],[Payment]]+W87*$R$3,0)</f>
        <v>1099147.1613479967</v>
      </c>
    </row>
    <row r="89" spans="3:23" x14ac:dyDescent="0.25">
      <c r="C89" s="14"/>
      <c r="L89" s="50">
        <v>88</v>
      </c>
      <c r="M89" s="50">
        <f t="shared" si="6"/>
        <v>88</v>
      </c>
      <c r="N89" s="16">
        <f t="shared" si="8"/>
        <v>27904.418575642456</v>
      </c>
      <c r="O89" s="53">
        <f>IF(Table2[[#This Row],[Payment]]&gt;0,O88-Table2[[#This Row],[Payment]]+O88*$J$3,0)</f>
        <v>328238.85150418314</v>
      </c>
      <c r="T89" s="50">
        <v>88</v>
      </c>
      <c r="U89" s="50">
        <f t="shared" si="7"/>
        <v>88</v>
      </c>
      <c r="V89" s="16">
        <f t="shared" si="5"/>
        <v>6149.3693271243501</v>
      </c>
      <c r="W89" s="53">
        <f>IF(Table3[[#This Row],[Payment]]&gt;0,W88-Table3[[#This Row],[Payment]]+W88*$R$3,0)</f>
        <v>1097475.8536126497</v>
      </c>
    </row>
    <row r="90" spans="3:23" x14ac:dyDescent="0.25">
      <c r="C90" s="14"/>
      <c r="L90" s="50">
        <v>89</v>
      </c>
      <c r="M90" s="50">
        <f t="shared" si="6"/>
        <v>89</v>
      </c>
      <c r="N90" s="16">
        <f t="shared" si="8"/>
        <v>28741.551132911729</v>
      </c>
      <c r="O90" s="53">
        <f>IF(Table2[[#This Row],[Payment]]&gt;0,O89-Table2[[#This Row],[Payment]]+O89*$J$3,0)</f>
        <v>303525.5245056494</v>
      </c>
      <c r="T90" s="50">
        <v>89</v>
      </c>
      <c r="U90" s="50">
        <f t="shared" si="7"/>
        <v>89</v>
      </c>
      <c r="V90" s="16">
        <f t="shared" ref="V90:V153" si="9">IF(U90&gt;0,V78*(1+$B$2),0)</f>
        <v>6149.3693271243501</v>
      </c>
      <c r="W90" s="53">
        <f>IF(Table3[[#This Row],[Payment]]&gt;0,W89-Table3[[#This Row],[Payment]]+W89*$R$3,0)</f>
        <v>1095797.7367627083</v>
      </c>
    </row>
    <row r="91" spans="3:23" x14ac:dyDescent="0.25">
      <c r="C91" s="14"/>
      <c r="L91" s="50">
        <v>90</v>
      </c>
      <c r="M91" s="50">
        <f t="shared" si="6"/>
        <v>90</v>
      </c>
      <c r="N91" s="16">
        <f t="shared" si="8"/>
        <v>28741.551132911729</v>
      </c>
      <c r="O91" s="53">
        <f>IF(Table2[[#This Row],[Payment]]&gt;0,O90-Table2[[#This Row],[Payment]]+O90*$J$3,0)</f>
        <v>278508.90976466809</v>
      </c>
      <c r="T91" s="50">
        <v>90</v>
      </c>
      <c r="U91" s="50">
        <f t="shared" si="7"/>
        <v>90</v>
      </c>
      <c r="V91" s="16">
        <f t="shared" si="9"/>
        <v>6149.3693271243501</v>
      </c>
      <c r="W91" s="53">
        <f>IF(Table3[[#This Row],[Payment]]&gt;0,W90-Table3[[#This Row],[Payment]]+W90*$R$3,0)</f>
        <v>1094112.7830569968</v>
      </c>
    </row>
    <row r="92" spans="3:23" x14ac:dyDescent="0.25">
      <c r="C92" s="14"/>
      <c r="L92" s="50">
        <v>91</v>
      </c>
      <c r="M92" s="50">
        <f t="shared" si="6"/>
        <v>91</v>
      </c>
      <c r="N92" s="16">
        <f t="shared" si="8"/>
        <v>28741.551132911729</v>
      </c>
      <c r="O92" s="53">
        <f>IF(Table2[[#This Row],[Payment]]&gt;0,O91-Table2[[#This Row],[Payment]]+O91*$J$3,0)</f>
        <v>253185.28526296452</v>
      </c>
      <c r="T92" s="50">
        <v>91</v>
      </c>
      <c r="U92" s="50">
        <f t="shared" si="7"/>
        <v>91</v>
      </c>
      <c r="V92" s="16">
        <f t="shared" si="9"/>
        <v>6149.3693271243501</v>
      </c>
      <c r="W92" s="53">
        <f>IF(Table3[[#This Row],[Payment]]&gt;0,W91-Table3[[#This Row],[Payment]]+W91*$R$3,0)</f>
        <v>1092420.9646413184</v>
      </c>
    </row>
    <row r="93" spans="3:23" x14ac:dyDescent="0.25">
      <c r="C93" s="14"/>
      <c r="L93" s="50">
        <v>92</v>
      </c>
      <c r="M93" s="50">
        <f t="shared" si="6"/>
        <v>92</v>
      </c>
      <c r="N93" s="16">
        <f t="shared" si="8"/>
        <v>28741.551132911729</v>
      </c>
      <c r="O93" s="53">
        <f>IF(Table2[[#This Row],[Payment]]&gt;0,O92-Table2[[#This Row],[Payment]]+O92*$J$3,0)</f>
        <v>227550.88330478308</v>
      </c>
      <c r="T93" s="50">
        <v>92</v>
      </c>
      <c r="U93" s="50">
        <f t="shared" si="7"/>
        <v>92</v>
      </c>
      <c r="V93" s="16">
        <f t="shared" si="9"/>
        <v>6149.3693271243501</v>
      </c>
      <c r="W93" s="53">
        <f>IF(Table3[[#This Row],[Payment]]&gt;0,W92-Table3[[#This Row],[Payment]]+W92*$R$3,0)</f>
        <v>1090722.2535479954</v>
      </c>
    </row>
    <row r="94" spans="3:23" x14ac:dyDescent="0.25">
      <c r="C94" s="14"/>
      <c r="L94" s="50">
        <v>93</v>
      </c>
      <c r="M94" s="50">
        <f t="shared" si="6"/>
        <v>93</v>
      </c>
      <c r="N94" s="16">
        <f t="shared" si="8"/>
        <v>29603.797666899081</v>
      </c>
      <c r="O94" s="53">
        <f>IF(Table2[[#This Row],[Payment]]&gt;0,O93-Table2[[#This Row],[Payment]]+O93*$J$3,0)</f>
        <v>200739.6434223353</v>
      </c>
      <c r="T94" s="50">
        <v>93</v>
      </c>
      <c r="U94" s="50">
        <f t="shared" si="7"/>
        <v>93</v>
      </c>
      <c r="V94" s="16">
        <f t="shared" si="9"/>
        <v>6149.3693271243501</v>
      </c>
      <c r="W94" s="53">
        <f>IF(Table3[[#This Row],[Payment]]&gt;0,W93-Table3[[#This Row],[Payment]]+W93*$R$3,0)</f>
        <v>1089016.6216954053</v>
      </c>
    </row>
    <row r="95" spans="3:23" x14ac:dyDescent="0.25">
      <c r="C95" s="14"/>
      <c r="L95" s="50">
        <v>94</v>
      </c>
      <c r="M95" s="50">
        <f t="shared" si="6"/>
        <v>94</v>
      </c>
      <c r="N95" s="16">
        <f t="shared" si="8"/>
        <v>29603.797666899081</v>
      </c>
      <c r="O95" s="53">
        <f>IF(Table2[[#This Row],[Payment]]&gt;0,O94-Table2[[#This Row],[Payment]]+O94*$J$3,0)</f>
        <v>173599.36971871689</v>
      </c>
      <c r="T95" s="50">
        <v>94</v>
      </c>
      <c r="U95" s="50">
        <f t="shared" si="7"/>
        <v>94</v>
      </c>
      <c r="V95" s="16">
        <f t="shared" si="9"/>
        <v>6149.3693271243501</v>
      </c>
      <c r="W95" s="53">
        <f>IF(Table3[[#This Row],[Payment]]&gt;0,W94-Table3[[#This Row],[Payment]]+W94*$R$3,0)</f>
        <v>1087304.0408875186</v>
      </c>
    </row>
    <row r="96" spans="3:23" x14ac:dyDescent="0.25">
      <c r="C96" s="14"/>
      <c r="L96" s="50">
        <v>95</v>
      </c>
      <c r="M96" s="50">
        <f t="shared" si="6"/>
        <v>95</v>
      </c>
      <c r="N96" s="16">
        <f t="shared" si="8"/>
        <v>29603.797666899081</v>
      </c>
      <c r="O96" s="53">
        <f>IF(Table2[[#This Row],[Payment]]&gt;0,O95-Table2[[#This Row],[Payment]]+O95*$J$3,0)</f>
        <v>146126.02421373938</v>
      </c>
      <c r="T96" s="50">
        <v>95</v>
      </c>
      <c r="U96" s="50">
        <f t="shared" si="7"/>
        <v>95</v>
      </c>
      <c r="V96" s="16">
        <f t="shared" si="9"/>
        <v>6149.3693271243501</v>
      </c>
      <c r="W96" s="53">
        <f>IF(Table3[[#This Row],[Payment]]&gt;0,W95-Table3[[#This Row],[Payment]]+W95*$R$3,0)</f>
        <v>1085584.482813431</v>
      </c>
    </row>
    <row r="97" spans="3:23" x14ac:dyDescent="0.25">
      <c r="C97" s="14"/>
      <c r="L97" s="50">
        <v>96</v>
      </c>
      <c r="M97" s="50">
        <f t="shared" si="6"/>
        <v>96</v>
      </c>
      <c r="N97" s="16">
        <f t="shared" si="8"/>
        <v>29603.797666899081</v>
      </c>
      <c r="O97" s="53">
        <f>IF(Table2[[#This Row],[Payment]]&gt;0,O96-Table2[[#This Row],[Payment]]+O96*$J$3,0)</f>
        <v>118315.51937217479</v>
      </c>
      <c r="T97" s="50">
        <v>96</v>
      </c>
      <c r="U97" s="50">
        <f t="shared" si="7"/>
        <v>96</v>
      </c>
      <c r="V97" s="16">
        <f t="shared" si="9"/>
        <v>6149.3693271243501</v>
      </c>
      <c r="W97" s="53">
        <f>IF(Table3[[#This Row],[Payment]]&gt;0,W96-Table3[[#This Row],[Payment]]+W96*$R$3,0)</f>
        <v>1083857.9190468963</v>
      </c>
    </row>
    <row r="98" spans="3:23" x14ac:dyDescent="0.25">
      <c r="C98" s="14"/>
      <c r="L98" s="50">
        <v>97</v>
      </c>
      <c r="M98" s="50">
        <f t="shared" si="6"/>
        <v>97</v>
      </c>
      <c r="N98" s="16">
        <f t="shared" si="8"/>
        <v>30491.911596906055</v>
      </c>
      <c r="O98" s="53">
        <f>IF(Table2[[#This Row],[Payment]]&gt;0,O97-Table2[[#This Row],[Payment]]+O97*$J$3,0)</f>
        <v>89275.603565597616</v>
      </c>
      <c r="T98" s="50">
        <v>97</v>
      </c>
      <c r="U98" s="50">
        <f t="shared" si="7"/>
        <v>97</v>
      </c>
      <c r="V98" s="16">
        <f t="shared" si="9"/>
        <v>6333.8504069380806</v>
      </c>
      <c r="W98" s="53">
        <f>IF(Table3[[#This Row],[Payment]]&gt;0,W97-Table3[[#This Row],[Payment]]+W97*$R$3,0)</f>
        <v>1081939.8399660429</v>
      </c>
    </row>
    <row r="99" spans="3:23" x14ac:dyDescent="0.25">
      <c r="C99" s="14"/>
      <c r="L99" s="50">
        <v>98</v>
      </c>
      <c r="M99" s="50">
        <f t="shared" si="6"/>
        <v>98</v>
      </c>
      <c r="N99" s="16">
        <f t="shared" si="8"/>
        <v>30491.911596906055</v>
      </c>
      <c r="O99" s="53">
        <f>IF(Table2[[#This Row],[Payment]]&gt;0,O98-Table2[[#This Row],[Payment]]+O98*$J$3,0)</f>
        <v>59879.303104442559</v>
      </c>
      <c r="T99" s="50">
        <v>98</v>
      </c>
      <c r="U99" s="50">
        <f t="shared" si="7"/>
        <v>98</v>
      </c>
      <c r="V99" s="16">
        <f t="shared" si="9"/>
        <v>6333.8504069380806</v>
      </c>
      <c r="W99" s="53">
        <f>IF(Table3[[#This Row],[Payment]]&gt;0,W98-Table3[[#This Row],[Payment]]+W98*$R$3,0)</f>
        <v>1080013.9463935872</v>
      </c>
    </row>
    <row r="100" spans="3:23" x14ac:dyDescent="0.25">
      <c r="C100" s="14"/>
      <c r="L100" s="50">
        <v>99</v>
      </c>
      <c r="M100" s="50">
        <f t="shared" si="6"/>
        <v>99</v>
      </c>
      <c r="N100" s="16">
        <f t="shared" si="8"/>
        <v>30491.911596906055</v>
      </c>
      <c r="O100" s="53">
        <f>IF(Table2[[#This Row],[Payment]]&gt;0,O99-Table2[[#This Row],[Payment]]+O99*$J$3,0)</f>
        <v>30122.244352681726</v>
      </c>
      <c r="T100" s="50">
        <v>99</v>
      </c>
      <c r="U100" s="50">
        <f t="shared" si="7"/>
        <v>99</v>
      </c>
      <c r="V100" s="16">
        <f t="shared" si="9"/>
        <v>6333.8504069380806</v>
      </c>
      <c r="W100" s="53">
        <f>IF(Table3[[#This Row],[Payment]]&gt;0,W99-Table3[[#This Row],[Payment]]+W99*$R$3,0)</f>
        <v>1078080.2064923232</v>
      </c>
    </row>
    <row r="101" spans="3:23" x14ac:dyDescent="0.25">
      <c r="C101" s="14"/>
      <c r="L101" s="50">
        <v>100</v>
      </c>
      <c r="M101" s="50">
        <f t="shared" si="6"/>
        <v>100</v>
      </c>
      <c r="N101" s="16">
        <f t="shared" si="8"/>
        <v>30491.911596906055</v>
      </c>
      <c r="O101" s="53">
        <f>IF(Table2[[#This Row],[Payment]]&gt;0,O100-Table2[[#This Row],[Payment]]+O100*$J$3,0)</f>
        <v>5.8798832469619811E-10</v>
      </c>
      <c r="T101" s="50">
        <v>100</v>
      </c>
      <c r="U101" s="50">
        <f t="shared" si="7"/>
        <v>100</v>
      </c>
      <c r="V101" s="16">
        <f t="shared" si="9"/>
        <v>6333.8504069380806</v>
      </c>
      <c r="W101" s="53">
        <f>IF(Table3[[#This Row],[Payment]]&gt;0,W100-Table3[[#This Row],[Payment]]+W100*$R$3,0)</f>
        <v>1076138.5882953361</v>
      </c>
    </row>
    <row r="102" spans="3:23" x14ac:dyDescent="0.25">
      <c r="C102" s="14"/>
      <c r="L102" s="50">
        <v>101</v>
      </c>
      <c r="M102" s="50">
        <f t="shared" si="6"/>
        <v>0</v>
      </c>
      <c r="N102" s="16">
        <f t="shared" si="8"/>
        <v>0</v>
      </c>
      <c r="O102" s="53">
        <f>IF(Table2[[#This Row],[Payment]]&gt;0,O101-Table2[[#This Row],[Payment]]+O101*$J$3,0)</f>
        <v>0</v>
      </c>
      <c r="T102" s="50">
        <v>101</v>
      </c>
      <c r="U102" s="50">
        <f t="shared" si="7"/>
        <v>101</v>
      </c>
      <c r="V102" s="16">
        <f t="shared" si="9"/>
        <v>6333.8504069380806</v>
      </c>
      <c r="W102" s="53">
        <f>IF(Table3[[#This Row],[Payment]]&gt;0,W101-Table3[[#This Row],[Payment]]+W101*$R$3,0)</f>
        <v>1074189.0597054739</v>
      </c>
    </row>
    <row r="103" spans="3:23" x14ac:dyDescent="0.25">
      <c r="C103" s="14"/>
      <c r="L103" s="50">
        <v>102</v>
      </c>
      <c r="M103" s="50">
        <f t="shared" si="6"/>
        <v>0</v>
      </c>
      <c r="N103" s="16">
        <f t="shared" si="8"/>
        <v>0</v>
      </c>
      <c r="O103" s="53">
        <f>IF(Table2[[#This Row],[Payment]]&gt;0,O102-Table2[[#This Row],[Payment]]+O102*$J$3,0)</f>
        <v>0</v>
      </c>
      <c r="T103" s="50">
        <v>102</v>
      </c>
      <c r="U103" s="50">
        <f t="shared" si="7"/>
        <v>102</v>
      </c>
      <c r="V103" s="16">
        <f t="shared" si="9"/>
        <v>6333.8504069380806</v>
      </c>
      <c r="W103" s="53">
        <f>IF(Table3[[#This Row],[Payment]]&gt;0,W102-Table3[[#This Row],[Payment]]+W102*$R$3,0)</f>
        <v>1072231.5884948168</v>
      </c>
    </row>
    <row r="104" spans="3:23" x14ac:dyDescent="0.25">
      <c r="C104" s="14"/>
      <c r="L104" s="50">
        <v>103</v>
      </c>
      <c r="M104" s="50">
        <f t="shared" si="6"/>
        <v>0</v>
      </c>
      <c r="N104" s="16">
        <f t="shared" si="8"/>
        <v>0</v>
      </c>
      <c r="O104" s="53">
        <f>IF(Table2[[#This Row],[Payment]]&gt;0,O103-Table2[[#This Row],[Payment]]+O103*$J$3,0)</f>
        <v>0</v>
      </c>
      <c r="T104" s="50">
        <v>103</v>
      </c>
      <c r="U104" s="50">
        <f t="shared" si="7"/>
        <v>103</v>
      </c>
      <c r="V104" s="16">
        <f t="shared" si="9"/>
        <v>6333.8504069380806</v>
      </c>
      <c r="W104" s="53">
        <f>IF(Table3[[#This Row],[Payment]]&gt;0,W103-Table3[[#This Row],[Payment]]+W103*$R$3,0)</f>
        <v>1070266.1423041446</v>
      </c>
    </row>
    <row r="105" spans="3:23" x14ac:dyDescent="0.25">
      <c r="C105" s="14"/>
      <c r="L105" s="50">
        <v>104</v>
      </c>
      <c r="M105" s="50">
        <f t="shared" si="6"/>
        <v>0</v>
      </c>
      <c r="N105" s="16">
        <f t="shared" si="8"/>
        <v>0</v>
      </c>
      <c r="O105" s="53">
        <f>IF(Table2[[#This Row],[Payment]]&gt;0,O104-Table2[[#This Row],[Payment]]+O104*$J$3,0)</f>
        <v>0</v>
      </c>
      <c r="T105" s="50">
        <v>104</v>
      </c>
      <c r="U105" s="50">
        <f t="shared" si="7"/>
        <v>104</v>
      </c>
      <c r="V105" s="16">
        <f t="shared" si="9"/>
        <v>6333.8504069380806</v>
      </c>
      <c r="W105" s="53">
        <f>IF(Table3[[#This Row],[Payment]]&gt;0,W104-Table3[[#This Row],[Payment]]+W104*$R$3,0)</f>
        <v>1068292.6886424015</v>
      </c>
    </row>
    <row r="106" spans="3:23" x14ac:dyDescent="0.25">
      <c r="C106" s="14"/>
      <c r="L106" s="50">
        <v>105</v>
      </c>
      <c r="M106" s="50">
        <f t="shared" si="6"/>
        <v>0</v>
      </c>
      <c r="N106" s="16">
        <f t="shared" si="8"/>
        <v>0</v>
      </c>
      <c r="O106" s="53">
        <f>IF(Table2[[#This Row],[Payment]]&gt;0,O105-Table2[[#This Row],[Payment]]+O105*$J$3,0)</f>
        <v>0</v>
      </c>
      <c r="T106" s="50">
        <v>105</v>
      </c>
      <c r="U106" s="50">
        <f t="shared" si="7"/>
        <v>105</v>
      </c>
      <c r="V106" s="16">
        <f t="shared" si="9"/>
        <v>6333.8504069380806</v>
      </c>
      <c r="W106" s="53">
        <f>IF(Table3[[#This Row],[Payment]]&gt;0,W105-Table3[[#This Row],[Payment]]+W105*$R$3,0)</f>
        <v>1066311.1948861592</v>
      </c>
    </row>
    <row r="107" spans="3:23" x14ac:dyDescent="0.25">
      <c r="C107" s="14"/>
      <c r="L107" s="50">
        <v>106</v>
      </c>
      <c r="M107" s="50">
        <f t="shared" si="6"/>
        <v>0</v>
      </c>
      <c r="N107" s="16">
        <f t="shared" si="8"/>
        <v>0</v>
      </c>
      <c r="O107" s="53">
        <f>IF(Table2[[#This Row],[Payment]]&gt;0,O106-Table2[[#This Row],[Payment]]+O106*$J$3,0)</f>
        <v>0</v>
      </c>
      <c r="T107" s="50">
        <v>106</v>
      </c>
      <c r="U107" s="50">
        <f t="shared" si="7"/>
        <v>106</v>
      </c>
      <c r="V107" s="16">
        <f t="shared" si="9"/>
        <v>6333.8504069380806</v>
      </c>
      <c r="W107" s="53">
        <f>IF(Table3[[#This Row],[Payment]]&gt;0,W106-Table3[[#This Row],[Payment]]+W106*$R$3,0)</f>
        <v>1064321.6282790774</v>
      </c>
    </row>
    <row r="108" spans="3:23" x14ac:dyDescent="0.25">
      <c r="C108" s="14"/>
      <c r="L108" s="50">
        <v>107</v>
      </c>
      <c r="M108" s="50">
        <f t="shared" si="6"/>
        <v>0</v>
      </c>
      <c r="N108" s="16">
        <f t="shared" si="8"/>
        <v>0</v>
      </c>
      <c r="O108" s="53">
        <f>IF(Table2[[#This Row],[Payment]]&gt;0,O107-Table2[[#This Row],[Payment]]+O107*$J$3,0)</f>
        <v>0</v>
      </c>
      <c r="T108" s="50">
        <v>107</v>
      </c>
      <c r="U108" s="50">
        <f t="shared" si="7"/>
        <v>107</v>
      </c>
      <c r="V108" s="16">
        <f t="shared" si="9"/>
        <v>6333.8504069380806</v>
      </c>
      <c r="W108" s="53">
        <f>IF(Table3[[#This Row],[Payment]]&gt;0,W107-Table3[[#This Row],[Payment]]+W107*$R$3,0)</f>
        <v>1062323.9559313625</v>
      </c>
    </row>
    <row r="109" spans="3:23" x14ac:dyDescent="0.25">
      <c r="C109" s="14"/>
      <c r="L109" s="50">
        <v>108</v>
      </c>
      <c r="M109" s="50">
        <f t="shared" si="6"/>
        <v>0</v>
      </c>
      <c r="N109" s="16">
        <f t="shared" si="8"/>
        <v>0</v>
      </c>
      <c r="O109" s="53">
        <f>IF(Table2[[#This Row],[Payment]]&gt;0,O108-Table2[[#This Row],[Payment]]+O108*$J$3,0)</f>
        <v>0</v>
      </c>
      <c r="T109" s="50">
        <v>108</v>
      </c>
      <c r="U109" s="50">
        <f t="shared" si="7"/>
        <v>108</v>
      </c>
      <c r="V109" s="16">
        <f t="shared" si="9"/>
        <v>6333.8504069380806</v>
      </c>
      <c r="W109" s="53">
        <f>IF(Table3[[#This Row],[Payment]]&gt;0,W108-Table3[[#This Row],[Payment]]+W108*$R$3,0)</f>
        <v>1060318.1448192238</v>
      </c>
    </row>
    <row r="110" spans="3:23" x14ac:dyDescent="0.25">
      <c r="C110" s="14"/>
      <c r="L110" s="50">
        <v>109</v>
      </c>
      <c r="M110" s="50">
        <f t="shared" si="6"/>
        <v>0</v>
      </c>
      <c r="N110" s="16">
        <f t="shared" si="8"/>
        <v>0</v>
      </c>
      <c r="O110" s="53">
        <f>IF(Table2[[#This Row],[Payment]]&gt;0,O109-Table2[[#This Row],[Payment]]+O109*$J$3,0)</f>
        <v>0</v>
      </c>
      <c r="T110" s="50">
        <v>109</v>
      </c>
      <c r="U110" s="50">
        <f t="shared" si="7"/>
        <v>109</v>
      </c>
      <c r="V110" s="16">
        <f t="shared" si="9"/>
        <v>6523.865919146223</v>
      </c>
      <c r="W110" s="53">
        <f>IF(Table3[[#This Row],[Payment]]&gt;0,W109-Table3[[#This Row],[Payment]]+W109*$R$3,0)</f>
        <v>1058114.1462721194</v>
      </c>
    </row>
    <row r="111" spans="3:23" x14ac:dyDescent="0.25">
      <c r="C111" s="14"/>
      <c r="L111" s="50">
        <v>110</v>
      </c>
      <c r="M111" s="50">
        <f t="shared" si="6"/>
        <v>0</v>
      </c>
      <c r="N111" s="16">
        <f t="shared" si="8"/>
        <v>0</v>
      </c>
      <c r="O111" s="53">
        <f>IF(Table2[[#This Row],[Payment]]&gt;0,O110-Table2[[#This Row],[Payment]]+O110*$J$3,0)</f>
        <v>0</v>
      </c>
      <c r="T111" s="50">
        <v>110</v>
      </c>
      <c r="U111" s="50">
        <f t="shared" si="7"/>
        <v>110</v>
      </c>
      <c r="V111" s="16">
        <f t="shared" si="9"/>
        <v>6523.865919146223</v>
      </c>
      <c r="W111" s="53">
        <f>IF(Table3[[#This Row],[Payment]]&gt;0,W110-Table3[[#This Row],[Payment]]+W110*$R$3,0)</f>
        <v>1055901.168362115</v>
      </c>
    </row>
    <row r="112" spans="3:23" x14ac:dyDescent="0.25">
      <c r="C112" s="14"/>
      <c r="L112" s="50">
        <v>111</v>
      </c>
      <c r="M112" s="50">
        <f t="shared" si="6"/>
        <v>0</v>
      </c>
      <c r="N112" s="16">
        <f t="shared" si="8"/>
        <v>0</v>
      </c>
      <c r="O112" s="53">
        <f>IF(Table2[[#This Row],[Payment]]&gt;0,O111-Table2[[#This Row],[Payment]]+O111*$J$3,0)</f>
        <v>0</v>
      </c>
      <c r="T112" s="50">
        <v>111</v>
      </c>
      <c r="U112" s="50">
        <f t="shared" si="7"/>
        <v>111</v>
      </c>
      <c r="V112" s="16">
        <f t="shared" si="9"/>
        <v>6523.865919146223</v>
      </c>
      <c r="W112" s="53">
        <f>IF(Table3[[#This Row],[Payment]]&gt;0,W111-Table3[[#This Row],[Payment]]+W111*$R$3,0)</f>
        <v>1053679.1745061751</v>
      </c>
    </row>
    <row r="113" spans="3:23" x14ac:dyDescent="0.25">
      <c r="C113" s="14"/>
      <c r="L113" s="50">
        <v>112</v>
      </c>
      <c r="M113" s="50">
        <f t="shared" si="6"/>
        <v>0</v>
      </c>
      <c r="N113" s="16">
        <f t="shared" si="8"/>
        <v>0</v>
      </c>
      <c r="O113" s="53">
        <f>IF(Table2[[#This Row],[Payment]]&gt;0,O112-Table2[[#This Row],[Payment]]+O112*$J$3,0)</f>
        <v>0</v>
      </c>
      <c r="T113" s="50">
        <v>112</v>
      </c>
      <c r="U113" s="50">
        <f t="shared" si="7"/>
        <v>112</v>
      </c>
      <c r="V113" s="16">
        <f t="shared" si="9"/>
        <v>6523.865919146223</v>
      </c>
      <c r="W113" s="53">
        <f>IF(Table3[[#This Row],[Payment]]&gt;0,W112-Table3[[#This Row],[Payment]]+W112*$R$3,0)</f>
        <v>1051448.1279722194</v>
      </c>
    </row>
    <row r="114" spans="3:23" x14ac:dyDescent="0.25">
      <c r="C114" s="14"/>
      <c r="L114" s="50">
        <v>113</v>
      </c>
      <c r="M114" s="50">
        <f t="shared" si="6"/>
        <v>0</v>
      </c>
      <c r="N114" s="16">
        <f t="shared" si="8"/>
        <v>0</v>
      </c>
      <c r="O114" s="53">
        <f>IF(Table2[[#This Row],[Payment]]&gt;0,O113-Table2[[#This Row],[Payment]]+O113*$J$3,0)</f>
        <v>0</v>
      </c>
      <c r="T114" s="50">
        <v>113</v>
      </c>
      <c r="U114" s="50">
        <f t="shared" si="7"/>
        <v>113</v>
      </c>
      <c r="V114" s="16">
        <f t="shared" si="9"/>
        <v>6523.865919146223</v>
      </c>
      <c r="W114" s="53">
        <f>IF(Table3[[#This Row],[Payment]]&gt;0,W113-Table3[[#This Row],[Payment]]+W113*$R$3,0)</f>
        <v>1049207.9918785172</v>
      </c>
    </row>
    <row r="115" spans="3:23" x14ac:dyDescent="0.25">
      <c r="C115" s="14"/>
      <c r="L115" s="50">
        <v>114</v>
      </c>
      <c r="M115" s="50">
        <f t="shared" si="6"/>
        <v>0</v>
      </c>
      <c r="N115" s="16">
        <f t="shared" si="8"/>
        <v>0</v>
      </c>
      <c r="O115" s="53">
        <f>IF(Table2[[#This Row],[Payment]]&gt;0,O114-Table2[[#This Row],[Payment]]+O114*$J$3,0)</f>
        <v>0</v>
      </c>
      <c r="T115" s="50">
        <v>114</v>
      </c>
      <c r="U115" s="50">
        <f t="shared" si="7"/>
        <v>114</v>
      </c>
      <c r="V115" s="16">
        <f t="shared" si="9"/>
        <v>6523.865919146223</v>
      </c>
      <c r="W115" s="53">
        <f>IF(Table3[[#This Row],[Payment]]&gt;0,W114-Table3[[#This Row],[Payment]]+W114*$R$3,0)</f>
        <v>1046958.7291930772</v>
      </c>
    </row>
    <row r="116" spans="3:23" x14ac:dyDescent="0.25">
      <c r="C116" s="14"/>
      <c r="L116" s="50">
        <v>115</v>
      </c>
      <c r="M116" s="50">
        <f t="shared" si="6"/>
        <v>0</v>
      </c>
      <c r="N116" s="16">
        <f t="shared" si="8"/>
        <v>0</v>
      </c>
      <c r="O116" s="53">
        <f>IF(Table2[[#This Row],[Payment]]&gt;0,O115-Table2[[#This Row],[Payment]]+O115*$J$3,0)</f>
        <v>0</v>
      </c>
      <c r="T116" s="50">
        <v>115</v>
      </c>
      <c r="U116" s="50">
        <f t="shared" si="7"/>
        <v>115</v>
      </c>
      <c r="V116" s="16">
        <f t="shared" si="9"/>
        <v>6523.865919146223</v>
      </c>
      <c r="W116" s="53">
        <f>IF(Table3[[#This Row],[Payment]]&gt;0,W115-Table3[[#This Row],[Payment]]+W115*$R$3,0)</f>
        <v>1044700.3027330347</v>
      </c>
    </row>
    <row r="117" spans="3:23" x14ac:dyDescent="0.25">
      <c r="C117" s="14"/>
      <c r="L117" s="50">
        <v>116</v>
      </c>
      <c r="M117" s="50">
        <f t="shared" si="6"/>
        <v>0</v>
      </c>
      <c r="N117" s="16">
        <f t="shared" si="8"/>
        <v>0</v>
      </c>
      <c r="O117" s="53">
        <f>IF(Table2[[#This Row],[Payment]]&gt;0,O116-Table2[[#This Row],[Payment]]+O116*$J$3,0)</f>
        <v>0</v>
      </c>
      <c r="T117" s="50">
        <v>116</v>
      </c>
      <c r="U117" s="50">
        <f t="shared" si="7"/>
        <v>116</v>
      </c>
      <c r="V117" s="16">
        <f t="shared" si="9"/>
        <v>6523.865919146223</v>
      </c>
      <c r="W117" s="53">
        <f>IF(Table3[[#This Row],[Payment]]&gt;0,W116-Table3[[#This Row],[Payment]]+W116*$R$3,0)</f>
        <v>1042432.6751640377</v>
      </c>
    </row>
    <row r="118" spans="3:23" x14ac:dyDescent="0.25">
      <c r="C118" s="14"/>
      <c r="L118" s="50">
        <v>117</v>
      </c>
      <c r="M118" s="50">
        <f t="shared" si="6"/>
        <v>0</v>
      </c>
      <c r="N118" s="16">
        <f t="shared" si="8"/>
        <v>0</v>
      </c>
      <c r="O118" s="53">
        <f>IF(Table2[[#This Row],[Payment]]&gt;0,O117-Table2[[#This Row],[Payment]]+O117*$J$3,0)</f>
        <v>0</v>
      </c>
      <c r="T118" s="50">
        <v>117</v>
      </c>
      <c r="U118" s="50">
        <f t="shared" si="7"/>
        <v>117</v>
      </c>
      <c r="V118" s="16">
        <f t="shared" si="9"/>
        <v>6523.865919146223</v>
      </c>
      <c r="W118" s="53">
        <f>IF(Table3[[#This Row],[Payment]]&gt;0,W117-Table3[[#This Row],[Payment]]+W117*$R$3,0)</f>
        <v>1040155.8089996295</v>
      </c>
    </row>
    <row r="119" spans="3:23" x14ac:dyDescent="0.25">
      <c r="C119" s="14"/>
      <c r="L119" s="50">
        <v>118</v>
      </c>
      <c r="M119" s="50">
        <f t="shared" si="6"/>
        <v>0</v>
      </c>
      <c r="N119" s="16">
        <f t="shared" si="8"/>
        <v>0</v>
      </c>
      <c r="O119" s="53">
        <f>IF(Table2[[#This Row],[Payment]]&gt;0,O118-Table2[[#This Row],[Payment]]+O118*$J$3,0)</f>
        <v>0</v>
      </c>
      <c r="T119" s="50">
        <v>118</v>
      </c>
      <c r="U119" s="50">
        <f t="shared" si="7"/>
        <v>118</v>
      </c>
      <c r="V119" s="16">
        <f t="shared" si="9"/>
        <v>6523.865919146223</v>
      </c>
      <c r="W119" s="53">
        <f>IF(Table3[[#This Row],[Payment]]&gt;0,W118-Table3[[#This Row],[Payment]]+W118*$R$3,0)</f>
        <v>1037869.6666006286</v>
      </c>
    </row>
    <row r="120" spans="3:23" x14ac:dyDescent="0.25">
      <c r="C120" s="14"/>
      <c r="L120" s="50">
        <v>119</v>
      </c>
      <c r="M120" s="50">
        <f t="shared" si="6"/>
        <v>0</v>
      </c>
      <c r="N120" s="16">
        <f t="shared" si="8"/>
        <v>0</v>
      </c>
      <c r="O120" s="53">
        <f>IF(Table2[[#This Row],[Payment]]&gt;0,O119-Table2[[#This Row],[Payment]]+O119*$J$3,0)</f>
        <v>0</v>
      </c>
      <c r="T120" s="50">
        <v>119</v>
      </c>
      <c r="U120" s="50">
        <f t="shared" si="7"/>
        <v>119</v>
      </c>
      <c r="V120" s="16">
        <f t="shared" si="9"/>
        <v>6523.865919146223</v>
      </c>
      <c r="W120" s="53">
        <f>IF(Table3[[#This Row],[Payment]]&gt;0,W119-Table3[[#This Row],[Payment]]+W119*$R$3,0)</f>
        <v>1035574.2101745072</v>
      </c>
    </row>
    <row r="121" spans="3:23" x14ac:dyDescent="0.25">
      <c r="C121" s="14"/>
      <c r="L121" s="50">
        <v>120</v>
      </c>
      <c r="M121" s="50">
        <f t="shared" si="6"/>
        <v>0</v>
      </c>
      <c r="N121" s="16">
        <f t="shared" si="8"/>
        <v>0</v>
      </c>
      <c r="O121" s="53">
        <f>IF(Table2[[#This Row],[Payment]]&gt;0,O120-Table2[[#This Row],[Payment]]+O120*$J$3,0)</f>
        <v>0</v>
      </c>
      <c r="T121" s="50">
        <v>120</v>
      </c>
      <c r="U121" s="50">
        <f t="shared" si="7"/>
        <v>120</v>
      </c>
      <c r="V121" s="16">
        <f t="shared" si="9"/>
        <v>6523.865919146223</v>
      </c>
      <c r="W121" s="53">
        <f>IF(Table3[[#This Row],[Payment]]&gt;0,W120-Table3[[#This Row],[Payment]]+W120*$R$3,0)</f>
        <v>1033269.4017747658</v>
      </c>
    </row>
    <row r="122" spans="3:23" x14ac:dyDescent="0.25">
      <c r="C122" s="14"/>
      <c r="L122" s="50">
        <v>121</v>
      </c>
      <c r="M122" s="50">
        <f t="shared" si="6"/>
        <v>0</v>
      </c>
      <c r="N122" s="16">
        <f t="shared" si="8"/>
        <v>0</v>
      </c>
      <c r="O122" s="53">
        <f>IF(Table2[[#This Row],[Payment]]&gt;0,O121-Table2[[#This Row],[Payment]]+O121*$J$3,0)</f>
        <v>0</v>
      </c>
      <c r="T122" s="50">
        <v>121</v>
      </c>
      <c r="U122" s="50">
        <f t="shared" si="7"/>
        <v>121</v>
      </c>
      <c r="V122" s="16">
        <f t="shared" si="9"/>
        <v>6719.5818967206096</v>
      </c>
      <c r="W122" s="53">
        <f>IF(Table3[[#This Row],[Payment]]&gt;0,W121-Table3[[#This Row],[Payment]]+W121*$R$3,0)</f>
        <v>1030759.4873227319</v>
      </c>
    </row>
    <row r="123" spans="3:23" x14ac:dyDescent="0.25">
      <c r="C123" s="14"/>
      <c r="L123" s="50">
        <v>122</v>
      </c>
      <c r="M123" s="50">
        <f t="shared" si="6"/>
        <v>0</v>
      </c>
      <c r="N123" s="16">
        <f t="shared" si="8"/>
        <v>0</v>
      </c>
      <c r="O123" s="53">
        <f>IF(Table2[[#This Row],[Payment]]&gt;0,O122-Table2[[#This Row],[Payment]]+O122*$J$3,0)</f>
        <v>0</v>
      </c>
      <c r="T123" s="50">
        <v>122</v>
      </c>
      <c r="U123" s="50">
        <f t="shared" si="7"/>
        <v>122</v>
      </c>
      <c r="V123" s="16">
        <f t="shared" si="9"/>
        <v>6719.5818967206096</v>
      </c>
      <c r="W123" s="53">
        <f>IF(Table3[[#This Row],[Payment]]&gt;0,W122-Table3[[#This Row],[Payment]]+W122*$R$3,0)</f>
        <v>1028239.3471685341</v>
      </c>
    </row>
    <row r="124" spans="3:23" x14ac:dyDescent="0.25">
      <c r="C124" s="14"/>
      <c r="L124" s="50">
        <v>123</v>
      </c>
      <c r="M124" s="50">
        <f t="shared" si="6"/>
        <v>0</v>
      </c>
      <c r="N124" s="16">
        <f t="shared" si="8"/>
        <v>0</v>
      </c>
      <c r="O124" s="53">
        <f>IF(Table2[[#This Row],[Payment]]&gt;0,O123-Table2[[#This Row],[Payment]]+O123*$J$3,0)</f>
        <v>0</v>
      </c>
      <c r="T124" s="50">
        <v>123</v>
      </c>
      <c r="U124" s="50">
        <f t="shared" si="7"/>
        <v>123</v>
      </c>
      <c r="V124" s="16">
        <f t="shared" si="9"/>
        <v>6719.5818967206096</v>
      </c>
      <c r="W124" s="53">
        <f>IF(Table3[[#This Row],[Payment]]&gt;0,W123-Table3[[#This Row],[Payment]]+W123*$R$3,0)</f>
        <v>1025708.9396513959</v>
      </c>
    </row>
    <row r="125" spans="3:23" x14ac:dyDescent="0.25">
      <c r="C125" s="14"/>
      <c r="L125" s="50">
        <v>124</v>
      </c>
      <c r="M125" s="50">
        <f t="shared" si="6"/>
        <v>0</v>
      </c>
      <c r="N125" s="16">
        <f t="shared" si="8"/>
        <v>0</v>
      </c>
      <c r="O125" s="53">
        <f>IF(Table2[[#This Row],[Payment]]&gt;0,O124-Table2[[#This Row],[Payment]]+O124*$J$3,0)</f>
        <v>0</v>
      </c>
      <c r="T125" s="50">
        <v>124</v>
      </c>
      <c r="U125" s="50">
        <f t="shared" si="7"/>
        <v>124</v>
      </c>
      <c r="V125" s="16">
        <f t="shared" si="9"/>
        <v>6719.5818967206096</v>
      </c>
      <c r="W125" s="53">
        <f>IF(Table3[[#This Row],[Payment]]&gt;0,W124-Table3[[#This Row],[Payment]]+W124*$R$3,0)</f>
        <v>1023168.2229408098</v>
      </c>
    </row>
    <row r="126" spans="3:23" x14ac:dyDescent="0.25">
      <c r="C126" s="14"/>
      <c r="L126" s="50">
        <v>125</v>
      </c>
      <c r="M126" s="50">
        <f t="shared" si="6"/>
        <v>0</v>
      </c>
      <c r="N126" s="16">
        <f t="shared" si="8"/>
        <v>0</v>
      </c>
      <c r="O126" s="53">
        <f>IF(Table2[[#This Row],[Payment]]&gt;0,O125-Table2[[#This Row],[Payment]]+O125*$J$3,0)</f>
        <v>0</v>
      </c>
      <c r="T126" s="50">
        <v>125</v>
      </c>
      <c r="U126" s="50">
        <f t="shared" si="7"/>
        <v>125</v>
      </c>
      <c r="V126" s="16">
        <f t="shared" si="9"/>
        <v>6719.5818967206096</v>
      </c>
      <c r="W126" s="53">
        <f>IF(Table3[[#This Row],[Payment]]&gt;0,W125-Table3[[#This Row],[Payment]]+W125*$R$3,0)</f>
        <v>1020617.1550358456</v>
      </c>
    </row>
    <row r="127" spans="3:23" x14ac:dyDescent="0.25">
      <c r="C127" s="14"/>
      <c r="L127" s="50">
        <v>126</v>
      </c>
      <c r="M127" s="50">
        <f t="shared" si="6"/>
        <v>0</v>
      </c>
      <c r="N127" s="16">
        <f t="shared" si="8"/>
        <v>0</v>
      </c>
      <c r="O127" s="53">
        <f>IF(Table2[[#This Row],[Payment]]&gt;0,O126-Table2[[#This Row],[Payment]]+O126*$J$3,0)</f>
        <v>0</v>
      </c>
      <c r="T127" s="50">
        <v>126</v>
      </c>
      <c r="U127" s="50">
        <f t="shared" si="7"/>
        <v>126</v>
      </c>
      <c r="V127" s="16">
        <f t="shared" si="9"/>
        <v>6719.5818967206096</v>
      </c>
      <c r="W127" s="53">
        <f>IF(Table3[[#This Row],[Payment]]&gt;0,W126-Table3[[#This Row],[Payment]]+W126*$R$3,0)</f>
        <v>1018055.6937644561</v>
      </c>
    </row>
    <row r="128" spans="3:23" x14ac:dyDescent="0.25">
      <c r="C128" s="14"/>
      <c r="L128" s="50">
        <v>127</v>
      </c>
      <c r="M128" s="50">
        <f t="shared" si="6"/>
        <v>0</v>
      </c>
      <c r="N128" s="16">
        <f t="shared" si="8"/>
        <v>0</v>
      </c>
      <c r="O128" s="53">
        <f>IF(Table2[[#This Row],[Payment]]&gt;0,O127-Table2[[#This Row],[Payment]]+O127*$J$3,0)</f>
        <v>0</v>
      </c>
      <c r="T128" s="50">
        <v>127</v>
      </c>
      <c r="U128" s="50">
        <f t="shared" si="7"/>
        <v>127</v>
      </c>
      <c r="V128" s="16">
        <f t="shared" si="9"/>
        <v>6719.5818967206096</v>
      </c>
      <c r="W128" s="53">
        <f>IF(Table3[[#This Row],[Payment]]&gt;0,W127-Table3[[#This Row],[Payment]]+W127*$R$3,0)</f>
        <v>1015483.7967827799</v>
      </c>
    </row>
    <row r="129" spans="3:23" x14ac:dyDescent="0.25">
      <c r="C129" s="14"/>
      <c r="L129" s="50">
        <v>128</v>
      </c>
      <c r="M129" s="50">
        <f t="shared" si="6"/>
        <v>0</v>
      </c>
      <c r="N129" s="16">
        <f t="shared" si="8"/>
        <v>0</v>
      </c>
      <c r="O129" s="53">
        <f>IF(Table2[[#This Row],[Payment]]&gt;0,O128-Table2[[#This Row],[Payment]]+O128*$J$3,0)</f>
        <v>0</v>
      </c>
      <c r="T129" s="50">
        <v>128</v>
      </c>
      <c r="U129" s="50">
        <f t="shared" si="7"/>
        <v>128</v>
      </c>
      <c r="V129" s="16">
        <f t="shared" si="9"/>
        <v>6719.5818967206096</v>
      </c>
      <c r="W129" s="53">
        <f>IF(Table3[[#This Row],[Payment]]&gt;0,W128-Table3[[#This Row],[Payment]]+W128*$R$3,0)</f>
        <v>1012901.4215744415</v>
      </c>
    </row>
    <row r="130" spans="3:23" x14ac:dyDescent="0.25">
      <c r="C130" s="14"/>
      <c r="L130" s="50">
        <v>129</v>
      </c>
      <c r="M130" s="50">
        <f t="shared" ref="M130:M193" si="10">IF(L130&lt;=$J$5,L130,0)</f>
        <v>0</v>
      </c>
      <c r="N130" s="16">
        <f t="shared" si="8"/>
        <v>0</v>
      </c>
      <c r="O130" s="53">
        <f>IF(Table2[[#This Row],[Payment]]&gt;0,O129-Table2[[#This Row],[Payment]]+O129*$J$3,0)</f>
        <v>0</v>
      </c>
      <c r="T130" s="50">
        <v>129</v>
      </c>
      <c r="U130" s="50">
        <f t="shared" si="7"/>
        <v>129</v>
      </c>
      <c r="V130" s="16">
        <f t="shared" si="9"/>
        <v>6719.5818967206096</v>
      </c>
      <c r="W130" s="53">
        <f>IF(Table3[[#This Row],[Payment]]&gt;0,W129-Table3[[#This Row],[Payment]]+W129*$R$3,0)</f>
        <v>1010308.5254498486</v>
      </c>
    </row>
    <row r="131" spans="3:23" x14ac:dyDescent="0.25">
      <c r="C131" s="14"/>
      <c r="L131" s="50">
        <v>130</v>
      </c>
      <c r="M131" s="50">
        <f t="shared" si="10"/>
        <v>0</v>
      </c>
      <c r="N131" s="16">
        <f t="shared" si="8"/>
        <v>0</v>
      </c>
      <c r="O131" s="53">
        <f>IF(Table2[[#This Row],[Payment]]&gt;0,O130-Table2[[#This Row],[Payment]]+O130*$J$3,0)</f>
        <v>0</v>
      </c>
      <c r="T131" s="50">
        <v>130</v>
      </c>
      <c r="U131" s="50">
        <f t="shared" ref="U131:U194" si="11">IF(T131&lt;=$R$4,T131,0)</f>
        <v>130</v>
      </c>
      <c r="V131" s="16">
        <f t="shared" si="9"/>
        <v>6719.5818967206096</v>
      </c>
      <c r="W131" s="53">
        <f>IF(Table3[[#This Row],[Payment]]&gt;0,W130-Table3[[#This Row],[Payment]]+W130*$R$3,0)</f>
        <v>1007705.0655454859</v>
      </c>
    </row>
    <row r="132" spans="3:23" x14ac:dyDescent="0.25">
      <c r="C132" s="14"/>
      <c r="L132" s="50">
        <v>131</v>
      </c>
      <c r="M132" s="50">
        <f t="shared" si="10"/>
        <v>0</v>
      </c>
      <c r="N132" s="16">
        <f t="shared" si="8"/>
        <v>0</v>
      </c>
      <c r="O132" s="53">
        <f>IF(Table2[[#This Row],[Payment]]&gt;0,O131-Table2[[#This Row],[Payment]]+O131*$J$3,0)</f>
        <v>0</v>
      </c>
      <c r="T132" s="50">
        <v>131</v>
      </c>
      <c r="U132" s="50">
        <f t="shared" si="11"/>
        <v>131</v>
      </c>
      <c r="V132" s="16">
        <f t="shared" si="9"/>
        <v>6719.5818967206096</v>
      </c>
      <c r="W132" s="53">
        <f>IF(Table3[[#This Row],[Payment]]&gt;0,W131-Table3[[#This Row],[Payment]]+W131*$R$3,0)</f>
        <v>1005090.9988232071</v>
      </c>
    </row>
    <row r="133" spans="3:23" x14ac:dyDescent="0.25">
      <c r="C133" s="14"/>
      <c r="L133" s="50">
        <v>132</v>
      </c>
      <c r="M133" s="50">
        <f t="shared" si="10"/>
        <v>0</v>
      </c>
      <c r="N133" s="16">
        <f t="shared" si="8"/>
        <v>0</v>
      </c>
      <c r="O133" s="53">
        <f>IF(Table2[[#This Row],[Payment]]&gt;0,O132-Table2[[#This Row],[Payment]]+O132*$J$3,0)</f>
        <v>0</v>
      </c>
      <c r="T133" s="50">
        <v>132</v>
      </c>
      <c r="U133" s="50">
        <f t="shared" si="11"/>
        <v>132</v>
      </c>
      <c r="V133" s="16">
        <f t="shared" si="9"/>
        <v>6719.5818967206096</v>
      </c>
      <c r="W133" s="53">
        <f>IF(Table3[[#This Row],[Payment]]&gt;0,W132-Table3[[#This Row],[Payment]]+W132*$R$3,0)</f>
        <v>1002466.282069523</v>
      </c>
    </row>
    <row r="134" spans="3:23" x14ac:dyDescent="0.25">
      <c r="C134" s="14"/>
      <c r="L134" s="50">
        <v>133</v>
      </c>
      <c r="M134" s="50">
        <f t="shared" si="10"/>
        <v>0</v>
      </c>
      <c r="N134" s="16">
        <f t="shared" si="8"/>
        <v>0</v>
      </c>
      <c r="O134" s="53">
        <f>IF(Table2[[#This Row],[Payment]]&gt;0,O133-Table2[[#This Row],[Payment]]+O133*$J$3,0)</f>
        <v>0</v>
      </c>
      <c r="T134" s="50">
        <v>133</v>
      </c>
      <c r="U134" s="50">
        <f t="shared" si="11"/>
        <v>133</v>
      </c>
      <c r="V134" s="16">
        <f t="shared" si="9"/>
        <v>6921.1693536222283</v>
      </c>
      <c r="W134" s="53">
        <f>IF(Table3[[#This Row],[Payment]]&gt;0,W133-Table3[[#This Row],[Payment]]+W133*$R$3,0)</f>
        <v>999629.28443798574</v>
      </c>
    </row>
    <row r="135" spans="3:23" x14ac:dyDescent="0.25">
      <c r="C135" s="14"/>
      <c r="L135" s="50">
        <v>134</v>
      </c>
      <c r="M135" s="50">
        <f t="shared" si="10"/>
        <v>0</v>
      </c>
      <c r="N135" s="16">
        <f t="shared" si="8"/>
        <v>0</v>
      </c>
      <c r="O135" s="53">
        <f>IF(Table2[[#This Row],[Payment]]&gt;0,O134-Table2[[#This Row],[Payment]]+O134*$J$3,0)</f>
        <v>0</v>
      </c>
      <c r="T135" s="50">
        <v>134</v>
      </c>
      <c r="U135" s="50">
        <f t="shared" si="11"/>
        <v>134</v>
      </c>
      <c r="V135" s="16">
        <f t="shared" si="9"/>
        <v>6921.1693536222283</v>
      </c>
      <c r="W135" s="53">
        <f>IF(Table3[[#This Row],[Payment]]&gt;0,W134-Table3[[#This Row],[Payment]]+W134*$R$3,0)</f>
        <v>996780.72852692369</v>
      </c>
    </row>
    <row r="136" spans="3:23" x14ac:dyDescent="0.25">
      <c r="C136" s="14"/>
      <c r="L136" s="50">
        <v>135</v>
      </c>
      <c r="M136" s="50">
        <f t="shared" si="10"/>
        <v>0</v>
      </c>
      <c r="N136" s="16">
        <f t="shared" si="8"/>
        <v>0</v>
      </c>
      <c r="O136" s="53">
        <f>IF(Table2[[#This Row],[Payment]]&gt;0,O135-Table2[[#This Row],[Payment]]+O135*$J$3,0)</f>
        <v>0</v>
      </c>
      <c r="T136" s="50">
        <v>135</v>
      </c>
      <c r="U136" s="50">
        <f t="shared" si="11"/>
        <v>135</v>
      </c>
      <c r="V136" s="16">
        <f t="shared" si="9"/>
        <v>6921.1693536222283</v>
      </c>
      <c r="W136" s="53">
        <f>IF(Table3[[#This Row],[Payment]]&gt;0,W135-Table3[[#This Row],[Payment]]+W135*$R$3,0)</f>
        <v>993920.56724647537</v>
      </c>
    </row>
    <row r="137" spans="3:23" x14ac:dyDescent="0.25">
      <c r="C137" s="14"/>
      <c r="L137" s="50">
        <v>136</v>
      </c>
      <c r="M137" s="50">
        <f t="shared" si="10"/>
        <v>0</v>
      </c>
      <c r="N137" s="16">
        <f t="shared" si="8"/>
        <v>0</v>
      </c>
      <c r="O137" s="53">
        <f>IF(Table2[[#This Row],[Payment]]&gt;0,O136-Table2[[#This Row],[Payment]]+O136*$J$3,0)</f>
        <v>0</v>
      </c>
      <c r="T137" s="50">
        <v>136</v>
      </c>
      <c r="U137" s="50">
        <f t="shared" si="11"/>
        <v>136</v>
      </c>
      <c r="V137" s="16">
        <f t="shared" si="9"/>
        <v>6921.1693536222283</v>
      </c>
      <c r="W137" s="53">
        <f>IF(Table3[[#This Row],[Payment]]&gt;0,W136-Table3[[#This Row],[Payment]]+W136*$R$3,0)</f>
        <v>991048.7533149292</v>
      </c>
    </row>
    <row r="138" spans="3:23" x14ac:dyDescent="0.25">
      <c r="C138" s="14"/>
      <c r="L138" s="50">
        <v>137</v>
      </c>
      <c r="M138" s="50">
        <f t="shared" si="10"/>
        <v>0</v>
      </c>
      <c r="N138" s="16">
        <f t="shared" ref="N138:N201" si="12">IF(M138&gt;0,N134*(1+$B$2),0)</f>
        <v>0</v>
      </c>
      <c r="O138" s="53">
        <f>IF(Table2[[#This Row],[Payment]]&gt;0,O137-Table2[[#This Row],[Payment]]+O137*$J$3,0)</f>
        <v>0</v>
      </c>
      <c r="T138" s="50">
        <v>137</v>
      </c>
      <c r="U138" s="50">
        <f t="shared" si="11"/>
        <v>137</v>
      </c>
      <c r="V138" s="16">
        <f t="shared" si="9"/>
        <v>6921.1693536222283</v>
      </c>
      <c r="W138" s="53">
        <f>IF(Table3[[#This Row],[Payment]]&gt;0,W137-Table3[[#This Row],[Payment]]+W137*$R$3,0)</f>
        <v>988165.2392579423</v>
      </c>
    </row>
    <row r="139" spans="3:23" x14ac:dyDescent="0.25">
      <c r="C139" s="14"/>
      <c r="L139" s="50">
        <v>138</v>
      </c>
      <c r="M139" s="50">
        <f t="shared" si="10"/>
        <v>0</v>
      </c>
      <c r="N139" s="16">
        <f t="shared" si="12"/>
        <v>0</v>
      </c>
      <c r="O139" s="53">
        <f>IF(Table2[[#This Row],[Payment]]&gt;0,O138-Table2[[#This Row],[Payment]]+O138*$J$3,0)</f>
        <v>0</v>
      </c>
      <c r="T139" s="50">
        <v>138</v>
      </c>
      <c r="U139" s="50">
        <f t="shared" si="11"/>
        <v>138</v>
      </c>
      <c r="V139" s="16">
        <f t="shared" si="9"/>
        <v>6921.1693536222283</v>
      </c>
      <c r="W139" s="53">
        <f>IF(Table3[[#This Row],[Payment]]&gt;0,W138-Table3[[#This Row],[Payment]]+W138*$R$3,0)</f>
        <v>985269.97740775545</v>
      </c>
    </row>
    <row r="140" spans="3:23" x14ac:dyDescent="0.25">
      <c r="C140" s="14"/>
      <c r="L140" s="50">
        <v>139</v>
      </c>
      <c r="M140" s="50">
        <f t="shared" si="10"/>
        <v>0</v>
      </c>
      <c r="N140" s="16">
        <f t="shared" si="12"/>
        <v>0</v>
      </c>
      <c r="O140" s="53">
        <f>IF(Table2[[#This Row],[Payment]]&gt;0,O139-Table2[[#This Row],[Payment]]+O139*$J$3,0)</f>
        <v>0</v>
      </c>
      <c r="T140" s="50">
        <v>139</v>
      </c>
      <c r="U140" s="50">
        <f t="shared" si="11"/>
        <v>139</v>
      </c>
      <c r="V140" s="16">
        <f t="shared" si="9"/>
        <v>6921.1693536222283</v>
      </c>
      <c r="W140" s="53">
        <f>IF(Table3[[#This Row],[Payment]]&gt;0,W139-Table3[[#This Row],[Payment]]+W139*$R$3,0)</f>
        <v>982362.91990240477</v>
      </c>
    </row>
    <row r="141" spans="3:23" x14ac:dyDescent="0.25">
      <c r="C141" s="14"/>
      <c r="L141" s="50">
        <v>140</v>
      </c>
      <c r="M141" s="50">
        <f t="shared" si="10"/>
        <v>0</v>
      </c>
      <c r="N141" s="16">
        <f t="shared" si="12"/>
        <v>0</v>
      </c>
      <c r="O141" s="53">
        <f>IF(Table2[[#This Row],[Payment]]&gt;0,O140-Table2[[#This Row],[Payment]]+O140*$J$3,0)</f>
        <v>0</v>
      </c>
      <c r="T141" s="50">
        <v>140</v>
      </c>
      <c r="U141" s="50">
        <f t="shared" si="11"/>
        <v>140</v>
      </c>
      <c r="V141" s="16">
        <f t="shared" si="9"/>
        <v>6921.1693536222283</v>
      </c>
      <c r="W141" s="53">
        <f>IF(Table3[[#This Row],[Payment]]&gt;0,W140-Table3[[#This Row],[Payment]]+W140*$R$3,0)</f>
        <v>979444.0186849311</v>
      </c>
    </row>
    <row r="142" spans="3:23" x14ac:dyDescent="0.25">
      <c r="C142" s="14"/>
      <c r="L142" s="50">
        <v>141</v>
      </c>
      <c r="M142" s="50">
        <f t="shared" si="10"/>
        <v>0</v>
      </c>
      <c r="N142" s="16">
        <f t="shared" si="12"/>
        <v>0</v>
      </c>
      <c r="O142" s="53">
        <f>IF(Table2[[#This Row],[Payment]]&gt;0,O141-Table2[[#This Row],[Payment]]+O141*$J$3,0)</f>
        <v>0</v>
      </c>
      <c r="T142" s="50">
        <v>141</v>
      </c>
      <c r="U142" s="50">
        <f t="shared" si="11"/>
        <v>141</v>
      </c>
      <c r="V142" s="16">
        <f t="shared" si="9"/>
        <v>6921.1693536222283</v>
      </c>
      <c r="W142" s="53">
        <f>IF(Table3[[#This Row],[Payment]]&gt;0,W141-Table3[[#This Row],[Payment]]+W141*$R$3,0)</f>
        <v>976513.22550258529</v>
      </c>
    </row>
    <row r="143" spans="3:23" x14ac:dyDescent="0.25">
      <c r="C143" s="14"/>
      <c r="L143" s="50">
        <v>142</v>
      </c>
      <c r="M143" s="50">
        <f t="shared" si="10"/>
        <v>0</v>
      </c>
      <c r="N143" s="16">
        <f t="shared" si="12"/>
        <v>0</v>
      </c>
      <c r="O143" s="53">
        <f>IF(Table2[[#This Row],[Payment]]&gt;0,O142-Table2[[#This Row],[Payment]]+O142*$J$3,0)</f>
        <v>0</v>
      </c>
      <c r="T143" s="50">
        <v>142</v>
      </c>
      <c r="U143" s="50">
        <f t="shared" si="11"/>
        <v>142</v>
      </c>
      <c r="V143" s="16">
        <f t="shared" si="9"/>
        <v>6921.1693536222283</v>
      </c>
      <c r="W143" s="53">
        <f>IF(Table3[[#This Row],[Payment]]&gt;0,W142-Table3[[#This Row],[Payment]]+W142*$R$3,0)</f>
        <v>973570.49190603034</v>
      </c>
    </row>
    <row r="144" spans="3:23" x14ac:dyDescent="0.25">
      <c r="C144" s="14"/>
      <c r="L144" s="50">
        <v>143</v>
      </c>
      <c r="M144" s="50">
        <f t="shared" si="10"/>
        <v>0</v>
      </c>
      <c r="N144" s="16">
        <f t="shared" si="12"/>
        <v>0</v>
      </c>
      <c r="O144" s="53">
        <f>IF(Table2[[#This Row],[Payment]]&gt;0,O143-Table2[[#This Row],[Payment]]+O143*$J$3,0)</f>
        <v>0</v>
      </c>
      <c r="T144" s="50">
        <v>143</v>
      </c>
      <c r="U144" s="50">
        <f t="shared" si="11"/>
        <v>143</v>
      </c>
      <c r="V144" s="16">
        <f t="shared" si="9"/>
        <v>6921.1693536222283</v>
      </c>
      <c r="W144" s="53">
        <f>IF(Table3[[#This Row],[Payment]]&gt;0,W143-Table3[[#This Row],[Payment]]+W143*$R$3,0)</f>
        <v>970615.76924854063</v>
      </c>
    </row>
    <row r="145" spans="3:23" x14ac:dyDescent="0.25">
      <c r="C145" s="14"/>
      <c r="L145" s="50">
        <v>144</v>
      </c>
      <c r="M145" s="50">
        <f t="shared" si="10"/>
        <v>0</v>
      </c>
      <c r="N145" s="16">
        <f t="shared" si="12"/>
        <v>0</v>
      </c>
      <c r="O145" s="53">
        <f>IF(Table2[[#This Row],[Payment]]&gt;0,O144-Table2[[#This Row],[Payment]]+O144*$J$3,0)</f>
        <v>0</v>
      </c>
      <c r="T145" s="50">
        <v>144</v>
      </c>
      <c r="U145" s="50">
        <f t="shared" si="11"/>
        <v>144</v>
      </c>
      <c r="V145" s="16">
        <f t="shared" si="9"/>
        <v>6921.1693536222283</v>
      </c>
      <c r="W145" s="53">
        <f>IF(Table3[[#This Row],[Payment]]&gt;0,W144-Table3[[#This Row],[Payment]]+W144*$R$3,0)</f>
        <v>967649.00868519803</v>
      </c>
    </row>
    <row r="146" spans="3:23" x14ac:dyDescent="0.25">
      <c r="C146" s="14"/>
      <c r="L146" s="50">
        <v>145</v>
      </c>
      <c r="M146" s="50">
        <f t="shared" si="10"/>
        <v>0</v>
      </c>
      <c r="N146" s="16">
        <f t="shared" si="12"/>
        <v>0</v>
      </c>
      <c r="O146" s="53">
        <f>IF(Table2[[#This Row],[Payment]]&gt;0,O145-Table2[[#This Row],[Payment]]+O145*$J$3,0)</f>
        <v>0</v>
      </c>
      <c r="T146" s="50">
        <v>145</v>
      </c>
      <c r="U146" s="50">
        <f t="shared" si="11"/>
        <v>145</v>
      </c>
      <c r="V146" s="16">
        <f t="shared" si="9"/>
        <v>7128.8044342308949</v>
      </c>
      <c r="W146" s="53">
        <f>IF(Table3[[#This Row],[Payment]]&gt;0,W145-Table3[[#This Row],[Payment]]+W145*$R$3,0)</f>
        <v>964462.52609147527</v>
      </c>
    </row>
    <row r="147" spans="3:23" x14ac:dyDescent="0.25">
      <c r="C147" s="14"/>
      <c r="L147" s="50">
        <v>146</v>
      </c>
      <c r="M147" s="50">
        <f t="shared" si="10"/>
        <v>0</v>
      </c>
      <c r="N147" s="16">
        <f t="shared" si="12"/>
        <v>0</v>
      </c>
      <c r="O147" s="53">
        <f>IF(Table2[[#This Row],[Payment]]&gt;0,O146-Table2[[#This Row],[Payment]]+O146*$J$3,0)</f>
        <v>0</v>
      </c>
      <c r="T147" s="50">
        <v>146</v>
      </c>
      <c r="U147" s="50">
        <f t="shared" si="11"/>
        <v>146</v>
      </c>
      <c r="V147" s="16">
        <f t="shared" si="9"/>
        <v>7128.8044342308949</v>
      </c>
      <c r="W147" s="53">
        <f>IF(Table3[[#This Row],[Payment]]&gt;0,W146-Table3[[#This Row],[Payment]]+W146*$R$3,0)</f>
        <v>961263.06137323123</v>
      </c>
    </row>
    <row r="148" spans="3:23" x14ac:dyDescent="0.25">
      <c r="C148" s="14"/>
      <c r="L148" s="50">
        <v>147</v>
      </c>
      <c r="M148" s="50">
        <f t="shared" si="10"/>
        <v>0</v>
      </c>
      <c r="N148" s="16">
        <f t="shared" si="12"/>
        <v>0</v>
      </c>
      <c r="O148" s="53">
        <f>IF(Table2[[#This Row],[Payment]]&gt;0,O147-Table2[[#This Row],[Payment]]+O147*$J$3,0)</f>
        <v>0</v>
      </c>
      <c r="T148" s="50">
        <v>147</v>
      </c>
      <c r="U148" s="50">
        <f t="shared" si="11"/>
        <v>147</v>
      </c>
      <c r="V148" s="16">
        <f t="shared" si="9"/>
        <v>7128.8044342308949</v>
      </c>
      <c r="W148" s="53">
        <f>IF(Table3[[#This Row],[Payment]]&gt;0,W147-Table3[[#This Row],[Payment]]+W147*$R$3,0)</f>
        <v>958050.56163968367</v>
      </c>
    </row>
    <row r="149" spans="3:23" x14ac:dyDescent="0.25">
      <c r="C149" s="14"/>
      <c r="L149" s="50">
        <v>148</v>
      </c>
      <c r="M149" s="50">
        <f t="shared" si="10"/>
        <v>0</v>
      </c>
      <c r="N149" s="16">
        <f t="shared" si="12"/>
        <v>0</v>
      </c>
      <c r="O149" s="53">
        <f>IF(Table2[[#This Row],[Payment]]&gt;0,O148-Table2[[#This Row],[Payment]]+O148*$J$3,0)</f>
        <v>0</v>
      </c>
      <c r="T149" s="50">
        <v>148</v>
      </c>
      <c r="U149" s="50">
        <f t="shared" si="11"/>
        <v>148</v>
      </c>
      <c r="V149" s="16">
        <f t="shared" si="9"/>
        <v>7128.8044342308949</v>
      </c>
      <c r="W149" s="53">
        <f>IF(Table3[[#This Row],[Payment]]&gt;0,W148-Table3[[#This Row],[Payment]]+W148*$R$3,0)</f>
        <v>954824.97378456662</v>
      </c>
    </row>
    <row r="150" spans="3:23" x14ac:dyDescent="0.25">
      <c r="C150" s="14"/>
      <c r="L150" s="50">
        <v>149</v>
      </c>
      <c r="M150" s="50">
        <f t="shared" si="10"/>
        <v>0</v>
      </c>
      <c r="N150" s="16">
        <f t="shared" si="12"/>
        <v>0</v>
      </c>
      <c r="O150" s="53">
        <f>IF(Table2[[#This Row],[Payment]]&gt;0,O149-Table2[[#This Row],[Payment]]+O149*$J$3,0)</f>
        <v>0</v>
      </c>
      <c r="T150" s="50">
        <v>149</v>
      </c>
      <c r="U150" s="50">
        <f t="shared" si="11"/>
        <v>149</v>
      </c>
      <c r="V150" s="16">
        <f t="shared" si="9"/>
        <v>7128.8044342308949</v>
      </c>
      <c r="W150" s="53">
        <f>IF(Table3[[#This Row],[Payment]]&gt;0,W149-Table3[[#This Row],[Payment]]+W149*$R$3,0)</f>
        <v>951586.24448525289</v>
      </c>
    </row>
    <row r="151" spans="3:23" x14ac:dyDescent="0.25">
      <c r="C151" s="14"/>
      <c r="L151" s="50">
        <v>150</v>
      </c>
      <c r="M151" s="50">
        <f t="shared" si="10"/>
        <v>0</v>
      </c>
      <c r="N151" s="16">
        <f t="shared" si="12"/>
        <v>0</v>
      </c>
      <c r="O151" s="53">
        <f>IF(Table2[[#This Row],[Payment]]&gt;0,O150-Table2[[#This Row],[Payment]]+O150*$J$3,0)</f>
        <v>0</v>
      </c>
      <c r="T151" s="50">
        <v>150</v>
      </c>
      <c r="U151" s="50">
        <f t="shared" si="11"/>
        <v>150</v>
      </c>
      <c r="V151" s="16">
        <f t="shared" si="9"/>
        <v>7128.8044342308949</v>
      </c>
      <c r="W151" s="53">
        <f>IF(Table3[[#This Row],[Payment]]&gt;0,W150-Table3[[#This Row],[Payment]]+W150*$R$3,0)</f>
        <v>948334.32020187192</v>
      </c>
    </row>
    <row r="152" spans="3:23" x14ac:dyDescent="0.25">
      <c r="C152" s="14"/>
      <c r="L152" s="50">
        <v>151</v>
      </c>
      <c r="M152" s="50">
        <f t="shared" si="10"/>
        <v>0</v>
      </c>
      <c r="N152" s="16">
        <f t="shared" si="12"/>
        <v>0</v>
      </c>
      <c r="O152" s="53">
        <f>IF(Table2[[#This Row],[Payment]]&gt;0,O151-Table2[[#This Row],[Payment]]+O151*$J$3,0)</f>
        <v>0</v>
      </c>
      <c r="T152" s="50">
        <v>151</v>
      </c>
      <c r="U152" s="50">
        <f t="shared" si="11"/>
        <v>151</v>
      </c>
      <c r="V152" s="16">
        <f t="shared" si="9"/>
        <v>7128.8044342308949</v>
      </c>
      <c r="W152" s="53">
        <f>IF(Table3[[#This Row],[Payment]]&gt;0,W151-Table3[[#This Row],[Payment]]+W151*$R$3,0)</f>
        <v>945069.14717642544</v>
      </c>
    </row>
    <row r="153" spans="3:23" x14ac:dyDescent="0.25">
      <c r="C153" s="14"/>
      <c r="L153" s="50">
        <v>152</v>
      </c>
      <c r="M153" s="50">
        <f t="shared" si="10"/>
        <v>0</v>
      </c>
      <c r="N153" s="16">
        <f t="shared" si="12"/>
        <v>0</v>
      </c>
      <c r="O153" s="53">
        <f>IF(Table2[[#This Row],[Payment]]&gt;0,O152-Table2[[#This Row],[Payment]]+O152*$J$3,0)</f>
        <v>0</v>
      </c>
      <c r="T153" s="50">
        <v>152</v>
      </c>
      <c r="U153" s="50">
        <f t="shared" si="11"/>
        <v>152</v>
      </c>
      <c r="V153" s="16">
        <f t="shared" si="9"/>
        <v>7128.8044342308949</v>
      </c>
      <c r="W153" s="53">
        <f>IF(Table3[[#This Row],[Payment]]&gt;0,W152-Table3[[#This Row],[Payment]]+W152*$R$3,0)</f>
        <v>941790.67143189826</v>
      </c>
    </row>
    <row r="154" spans="3:23" x14ac:dyDescent="0.25">
      <c r="C154" s="14"/>
      <c r="L154" s="50">
        <v>153</v>
      </c>
      <c r="M154" s="50">
        <f t="shared" si="10"/>
        <v>0</v>
      </c>
      <c r="N154" s="16">
        <f t="shared" si="12"/>
        <v>0</v>
      </c>
      <c r="O154" s="53">
        <f>IF(Table2[[#This Row],[Payment]]&gt;0,O153-Table2[[#This Row],[Payment]]+O153*$J$3,0)</f>
        <v>0</v>
      </c>
      <c r="T154" s="50">
        <v>153</v>
      </c>
      <c r="U154" s="50">
        <f t="shared" si="11"/>
        <v>153</v>
      </c>
      <c r="V154" s="16">
        <f t="shared" ref="V154:V217" si="13">IF(U154&gt;0,V142*(1+$B$2),0)</f>
        <v>7128.8044342308949</v>
      </c>
      <c r="W154" s="53">
        <f>IF(Table3[[#This Row],[Payment]]&gt;0,W153-Table3[[#This Row],[Payment]]+W153*$R$3,0)</f>
        <v>938498.83877136617</v>
      </c>
    </row>
    <row r="155" spans="3:23" x14ac:dyDescent="0.25">
      <c r="C155" s="14"/>
      <c r="L155" s="50">
        <v>154</v>
      </c>
      <c r="M155" s="50">
        <f t="shared" si="10"/>
        <v>0</v>
      </c>
      <c r="N155" s="16">
        <f t="shared" si="12"/>
        <v>0</v>
      </c>
      <c r="O155" s="53">
        <f>IF(Table2[[#This Row],[Payment]]&gt;0,O154-Table2[[#This Row],[Payment]]+O154*$J$3,0)</f>
        <v>0</v>
      </c>
      <c r="T155" s="50">
        <v>154</v>
      </c>
      <c r="U155" s="50">
        <f t="shared" si="11"/>
        <v>154</v>
      </c>
      <c r="V155" s="16">
        <f t="shared" si="13"/>
        <v>7128.8044342308949</v>
      </c>
      <c r="W155" s="53">
        <f>IF(Table3[[#This Row],[Payment]]&gt;0,W154-Table3[[#This Row],[Payment]]+W154*$R$3,0)</f>
        <v>935193.59477710002</v>
      </c>
    </row>
    <row r="156" spans="3:23" x14ac:dyDescent="0.25">
      <c r="C156" s="14"/>
      <c r="L156" s="50">
        <v>155</v>
      </c>
      <c r="M156" s="50">
        <f t="shared" si="10"/>
        <v>0</v>
      </c>
      <c r="N156" s="16">
        <f t="shared" si="12"/>
        <v>0</v>
      </c>
      <c r="O156" s="53">
        <f>IF(Table2[[#This Row],[Payment]]&gt;0,O155-Table2[[#This Row],[Payment]]+O155*$J$3,0)</f>
        <v>0</v>
      </c>
      <c r="T156" s="50">
        <v>155</v>
      </c>
      <c r="U156" s="50">
        <f t="shared" si="11"/>
        <v>155</v>
      </c>
      <c r="V156" s="16">
        <f t="shared" si="13"/>
        <v>7128.8044342308949</v>
      </c>
      <c r="W156" s="53">
        <f>IF(Table3[[#This Row],[Payment]]&gt;0,W155-Table3[[#This Row],[Payment]]+W155*$R$3,0)</f>
        <v>931874.88480966608</v>
      </c>
    </row>
    <row r="157" spans="3:23" x14ac:dyDescent="0.25">
      <c r="C157" s="14"/>
      <c r="L157" s="50">
        <v>156</v>
      </c>
      <c r="M157" s="50">
        <f t="shared" si="10"/>
        <v>0</v>
      </c>
      <c r="N157" s="16">
        <f t="shared" si="12"/>
        <v>0</v>
      </c>
      <c r="O157" s="53">
        <f>IF(Table2[[#This Row],[Payment]]&gt;0,O156-Table2[[#This Row],[Payment]]+O156*$J$3,0)</f>
        <v>0</v>
      </c>
      <c r="T157" s="50">
        <v>156</v>
      </c>
      <c r="U157" s="50">
        <f t="shared" si="11"/>
        <v>156</v>
      </c>
      <c r="V157" s="16">
        <f t="shared" si="13"/>
        <v>7128.8044342308949</v>
      </c>
      <c r="W157" s="53">
        <f>IF(Table3[[#This Row],[Payment]]&gt;0,W156-Table3[[#This Row],[Payment]]+W156*$R$3,0)</f>
        <v>928542.65400702285</v>
      </c>
    </row>
    <row r="158" spans="3:23" x14ac:dyDescent="0.25">
      <c r="C158" s="14"/>
      <c r="L158" s="50">
        <v>157</v>
      </c>
      <c r="M158" s="50">
        <f t="shared" si="10"/>
        <v>0</v>
      </c>
      <c r="N158" s="16">
        <f t="shared" si="12"/>
        <v>0</v>
      </c>
      <c r="O158" s="53">
        <f>IF(Table2[[#This Row],[Payment]]&gt;0,O157-Table2[[#This Row],[Payment]]+O157*$J$3,0)</f>
        <v>0</v>
      </c>
      <c r="T158" s="50">
        <v>157</v>
      </c>
      <c r="U158" s="50">
        <f t="shared" si="11"/>
        <v>157</v>
      </c>
      <c r="V158" s="16">
        <f t="shared" si="13"/>
        <v>7342.6685672578224</v>
      </c>
      <c r="W158" s="53">
        <f>IF(Table3[[#This Row],[Payment]]&gt;0,W157-Table3[[#This Row],[Payment]]+W157*$R$3,0)</f>
        <v>924982.98315058707</v>
      </c>
    </row>
    <row r="159" spans="3:23" x14ac:dyDescent="0.25">
      <c r="C159" s="14"/>
      <c r="L159" s="50">
        <v>158</v>
      </c>
      <c r="M159" s="50">
        <f t="shared" si="10"/>
        <v>0</v>
      </c>
      <c r="N159" s="16">
        <f t="shared" si="12"/>
        <v>0</v>
      </c>
      <c r="O159" s="53">
        <f>IF(Table2[[#This Row],[Payment]]&gt;0,O158-Table2[[#This Row],[Payment]]+O158*$J$3,0)</f>
        <v>0</v>
      </c>
      <c r="T159" s="50">
        <v>158</v>
      </c>
      <c r="U159" s="50">
        <f t="shared" si="11"/>
        <v>158</v>
      </c>
      <c r="V159" s="16">
        <f t="shared" si="13"/>
        <v>7342.6685672578224</v>
      </c>
      <c r="W159" s="53">
        <f>IF(Table3[[#This Row],[Payment]]&gt;0,W158-Table3[[#This Row],[Payment]]+W158*$R$3,0)</f>
        <v>921408.80975445302</v>
      </c>
    </row>
    <row r="160" spans="3:23" x14ac:dyDescent="0.25">
      <c r="C160" s="14"/>
      <c r="L160" s="50">
        <v>159</v>
      </c>
      <c r="M160" s="50">
        <f t="shared" si="10"/>
        <v>0</v>
      </c>
      <c r="N160" s="16">
        <f t="shared" si="12"/>
        <v>0</v>
      </c>
      <c r="O160" s="53">
        <f>IF(Table2[[#This Row],[Payment]]&gt;0,O159-Table2[[#This Row],[Payment]]+O159*$J$3,0)</f>
        <v>0</v>
      </c>
      <c r="T160" s="50">
        <v>159</v>
      </c>
      <c r="U160" s="50">
        <f t="shared" si="11"/>
        <v>159</v>
      </c>
      <c r="V160" s="16">
        <f t="shared" si="13"/>
        <v>7342.6685672578224</v>
      </c>
      <c r="W160" s="53">
        <f>IF(Table3[[#This Row],[Payment]]&gt;0,W159-Table3[[#This Row],[Payment]]+W159*$R$3,0)</f>
        <v>917820.07473347895</v>
      </c>
    </row>
    <row r="161" spans="3:23" x14ac:dyDescent="0.25">
      <c r="C161" s="14"/>
      <c r="L161" s="50">
        <v>160</v>
      </c>
      <c r="M161" s="50">
        <f t="shared" si="10"/>
        <v>0</v>
      </c>
      <c r="N161" s="16">
        <f t="shared" si="12"/>
        <v>0</v>
      </c>
      <c r="O161" s="53">
        <f>IF(Table2[[#This Row],[Payment]]&gt;0,O160-Table2[[#This Row],[Payment]]+O160*$J$3,0)</f>
        <v>0</v>
      </c>
      <c r="T161" s="50">
        <v>160</v>
      </c>
      <c r="U161" s="50">
        <f t="shared" si="11"/>
        <v>160</v>
      </c>
      <c r="V161" s="16">
        <f t="shared" si="13"/>
        <v>7342.6685672578224</v>
      </c>
      <c r="W161" s="53">
        <f>IF(Table3[[#This Row],[Payment]]&gt;0,W160-Table3[[#This Row],[Payment]]+W160*$R$3,0)</f>
        <v>914216.71876180265</v>
      </c>
    </row>
    <row r="162" spans="3:23" x14ac:dyDescent="0.25">
      <c r="C162" s="15"/>
      <c r="L162" s="50">
        <v>161</v>
      </c>
      <c r="M162" s="50">
        <f t="shared" si="10"/>
        <v>0</v>
      </c>
      <c r="N162" s="16">
        <f t="shared" si="12"/>
        <v>0</v>
      </c>
      <c r="O162" s="53">
        <f>IF(Table2[[#This Row],[Payment]]&gt;0,O161-Table2[[#This Row],[Payment]]+O161*$J$3,0)</f>
        <v>0</v>
      </c>
      <c r="T162" s="50">
        <v>161</v>
      </c>
      <c r="U162" s="50">
        <f t="shared" si="11"/>
        <v>161</v>
      </c>
      <c r="V162" s="16">
        <f t="shared" si="13"/>
        <v>7342.6685672578224</v>
      </c>
      <c r="W162" s="53">
        <f>IF(Table3[[#This Row],[Payment]]&gt;0,W161-Table3[[#This Row],[Payment]]+W161*$R$3,0)</f>
        <v>910598.68227186124</v>
      </c>
    </row>
    <row r="163" spans="3:23" x14ac:dyDescent="0.25">
      <c r="L163" s="50">
        <v>162</v>
      </c>
      <c r="M163" s="50">
        <f t="shared" si="10"/>
        <v>0</v>
      </c>
      <c r="N163" s="16">
        <f t="shared" si="12"/>
        <v>0</v>
      </c>
      <c r="O163" s="53">
        <f>IF(Table2[[#This Row],[Payment]]&gt;0,O162-Table2[[#This Row],[Payment]]+O162*$J$3,0)</f>
        <v>0</v>
      </c>
      <c r="T163" s="50">
        <v>162</v>
      </c>
      <c r="U163" s="50">
        <f t="shared" si="11"/>
        <v>162</v>
      </c>
      <c r="V163" s="16">
        <f t="shared" si="13"/>
        <v>7342.6685672578224</v>
      </c>
      <c r="W163" s="53">
        <f>IF(Table3[[#This Row],[Payment]]&gt;0,W162-Table3[[#This Row],[Payment]]+W162*$R$3,0)</f>
        <v>906965.90545340604</v>
      </c>
    </row>
    <row r="164" spans="3:23" x14ac:dyDescent="0.25">
      <c r="L164" s="50">
        <v>163</v>
      </c>
      <c r="M164" s="50">
        <f t="shared" si="10"/>
        <v>0</v>
      </c>
      <c r="N164" s="16">
        <f t="shared" si="12"/>
        <v>0</v>
      </c>
      <c r="O164" s="53">
        <f>IF(Table2[[#This Row],[Payment]]&gt;0,O163-Table2[[#This Row],[Payment]]+O163*$J$3,0)</f>
        <v>0</v>
      </c>
      <c r="T164" s="50">
        <v>163</v>
      </c>
      <c r="U164" s="50">
        <f t="shared" si="11"/>
        <v>163</v>
      </c>
      <c r="V164" s="16">
        <f t="shared" si="13"/>
        <v>7342.6685672578224</v>
      </c>
      <c r="W164" s="53">
        <f>IF(Table3[[#This Row],[Payment]]&gt;0,W163-Table3[[#This Row],[Payment]]+W163*$R$3,0)</f>
        <v>903318.32825251413</v>
      </c>
    </row>
    <row r="165" spans="3:23" x14ac:dyDescent="0.25">
      <c r="L165" s="50">
        <v>164</v>
      </c>
      <c r="M165" s="50">
        <f t="shared" si="10"/>
        <v>0</v>
      </c>
      <c r="N165" s="16">
        <f t="shared" si="12"/>
        <v>0</v>
      </c>
      <c r="O165" s="53">
        <f>IF(Table2[[#This Row],[Payment]]&gt;0,O164-Table2[[#This Row],[Payment]]+O164*$J$3,0)</f>
        <v>0</v>
      </c>
      <c r="T165" s="50">
        <v>164</v>
      </c>
      <c r="U165" s="50">
        <f t="shared" si="11"/>
        <v>164</v>
      </c>
      <c r="V165" s="16">
        <f t="shared" si="13"/>
        <v>7342.6685672578224</v>
      </c>
      <c r="W165" s="53">
        <f>IF(Table3[[#This Row],[Payment]]&gt;0,W164-Table3[[#This Row],[Payment]]+W164*$R$3,0)</f>
        <v>899655.89037059539</v>
      </c>
    </row>
    <row r="166" spans="3:23" x14ac:dyDescent="0.25">
      <c r="L166" s="50">
        <v>165</v>
      </c>
      <c r="M166" s="50">
        <f t="shared" si="10"/>
        <v>0</v>
      </c>
      <c r="N166" s="16">
        <f t="shared" si="12"/>
        <v>0</v>
      </c>
      <c r="O166" s="53">
        <f>IF(Table2[[#This Row],[Payment]]&gt;0,O165-Table2[[#This Row],[Payment]]+O165*$J$3,0)</f>
        <v>0</v>
      </c>
      <c r="T166" s="50">
        <v>165</v>
      </c>
      <c r="U166" s="50">
        <f t="shared" si="11"/>
        <v>165</v>
      </c>
      <c r="V166" s="16">
        <f t="shared" si="13"/>
        <v>7342.6685672578224</v>
      </c>
      <c r="W166" s="53">
        <f>IF(Table3[[#This Row],[Payment]]&gt;0,W165-Table3[[#This Row],[Payment]]+W165*$R$3,0)</f>
        <v>895978.53126339579</v>
      </c>
    </row>
    <row r="167" spans="3:23" x14ac:dyDescent="0.25">
      <c r="L167" s="50">
        <v>166</v>
      </c>
      <c r="M167" s="50">
        <f t="shared" si="10"/>
        <v>0</v>
      </c>
      <c r="N167" s="16">
        <f t="shared" si="12"/>
        <v>0</v>
      </c>
      <c r="O167" s="53">
        <f>IF(Table2[[#This Row],[Payment]]&gt;0,O166-Table2[[#This Row],[Payment]]+O166*$J$3,0)</f>
        <v>0</v>
      </c>
      <c r="T167" s="50">
        <v>166</v>
      </c>
      <c r="U167" s="50">
        <f t="shared" si="11"/>
        <v>166</v>
      </c>
      <c r="V167" s="16">
        <f t="shared" si="13"/>
        <v>7342.6685672578224</v>
      </c>
      <c r="W167" s="53">
        <f>IF(Table3[[#This Row],[Payment]]&gt;0,W166-Table3[[#This Row],[Payment]]+W166*$R$3,0)</f>
        <v>892286.19013999647</v>
      </c>
    </row>
    <row r="168" spans="3:23" x14ac:dyDescent="0.25">
      <c r="L168" s="50">
        <v>167</v>
      </c>
      <c r="M168" s="50">
        <f t="shared" si="10"/>
        <v>0</v>
      </c>
      <c r="N168" s="16">
        <f t="shared" si="12"/>
        <v>0</v>
      </c>
      <c r="O168" s="53">
        <f>IF(Table2[[#This Row],[Payment]]&gt;0,O167-Table2[[#This Row],[Payment]]+O167*$J$3,0)</f>
        <v>0</v>
      </c>
      <c r="T168" s="50">
        <v>167</v>
      </c>
      <c r="U168" s="50">
        <f t="shared" si="11"/>
        <v>167</v>
      </c>
      <c r="V168" s="16">
        <f t="shared" si="13"/>
        <v>7342.6685672578224</v>
      </c>
      <c r="W168" s="53">
        <f>IF(Table3[[#This Row],[Payment]]&gt;0,W167-Table3[[#This Row],[Payment]]+W167*$R$3,0)</f>
        <v>888578.805961809</v>
      </c>
    </row>
    <row r="169" spans="3:23" x14ac:dyDescent="0.25">
      <c r="L169" s="50">
        <v>168</v>
      </c>
      <c r="M169" s="50">
        <f t="shared" si="10"/>
        <v>0</v>
      </c>
      <c r="N169" s="16">
        <f t="shared" si="12"/>
        <v>0</v>
      </c>
      <c r="O169" s="53">
        <f>IF(Table2[[#This Row],[Payment]]&gt;0,O168-Table2[[#This Row],[Payment]]+O168*$J$3,0)</f>
        <v>0</v>
      </c>
      <c r="T169" s="50">
        <v>168</v>
      </c>
      <c r="U169" s="50">
        <f t="shared" si="11"/>
        <v>168</v>
      </c>
      <c r="V169" s="16">
        <f t="shared" si="13"/>
        <v>7342.6685672578224</v>
      </c>
      <c r="W169" s="53">
        <f>IF(Table3[[#This Row],[Payment]]&gt;0,W168-Table3[[#This Row],[Payment]]+W168*$R$3,0)</f>
        <v>884856.31744156603</v>
      </c>
    </row>
    <row r="170" spans="3:23" x14ac:dyDescent="0.25">
      <c r="L170" s="50">
        <v>169</v>
      </c>
      <c r="M170" s="50">
        <f t="shared" si="10"/>
        <v>0</v>
      </c>
      <c r="N170" s="16">
        <f t="shared" si="12"/>
        <v>0</v>
      </c>
      <c r="O170" s="53">
        <f>IF(Table2[[#This Row],[Payment]]&gt;0,O169-Table2[[#This Row],[Payment]]+O169*$J$3,0)</f>
        <v>0</v>
      </c>
      <c r="T170" s="50">
        <v>169</v>
      </c>
      <c r="U170" s="50">
        <f t="shared" si="11"/>
        <v>169</v>
      </c>
      <c r="V170" s="16">
        <f t="shared" si="13"/>
        <v>7562.9486242755574</v>
      </c>
      <c r="W170" s="53">
        <f>IF(Table3[[#This Row],[Payment]]&gt;0,W169-Table3[[#This Row],[Payment]]+W169*$R$3,0)</f>
        <v>880898.38298529072</v>
      </c>
    </row>
    <row r="171" spans="3:23" x14ac:dyDescent="0.25">
      <c r="L171" s="50">
        <v>170</v>
      </c>
      <c r="M171" s="50">
        <f t="shared" si="10"/>
        <v>0</v>
      </c>
      <c r="N171" s="16">
        <f t="shared" si="12"/>
        <v>0</v>
      </c>
      <c r="O171" s="53">
        <f>IF(Table2[[#This Row],[Payment]]&gt;0,O170-Table2[[#This Row],[Payment]]+O170*$J$3,0)</f>
        <v>0</v>
      </c>
      <c r="T171" s="50">
        <v>170</v>
      </c>
      <c r="U171" s="50">
        <f t="shared" si="11"/>
        <v>170</v>
      </c>
      <c r="V171" s="16">
        <f t="shared" si="13"/>
        <v>7562.9486242755574</v>
      </c>
      <c r="W171" s="53">
        <f>IF(Table3[[#This Row],[Payment]]&gt;0,W170-Table3[[#This Row],[Payment]]+W170*$R$3,0)</f>
        <v>876924.32341411291</v>
      </c>
    </row>
    <row r="172" spans="3:23" x14ac:dyDescent="0.25">
      <c r="L172" s="50">
        <v>171</v>
      </c>
      <c r="M172" s="50">
        <f t="shared" si="10"/>
        <v>0</v>
      </c>
      <c r="N172" s="16">
        <f t="shared" si="12"/>
        <v>0</v>
      </c>
      <c r="O172" s="53">
        <f>IF(Table2[[#This Row],[Payment]]&gt;0,O171-Table2[[#This Row],[Payment]]+O171*$J$3,0)</f>
        <v>0</v>
      </c>
      <c r="T172" s="50">
        <v>171</v>
      </c>
      <c r="U172" s="50">
        <f t="shared" si="11"/>
        <v>171</v>
      </c>
      <c r="V172" s="16">
        <f t="shared" si="13"/>
        <v>7562.9486242755574</v>
      </c>
      <c r="W172" s="53">
        <f>IF(Table3[[#This Row],[Payment]]&gt;0,W171-Table3[[#This Row],[Payment]]+W171*$R$3,0)</f>
        <v>872934.07303231861</v>
      </c>
    </row>
    <row r="173" spans="3:23" x14ac:dyDescent="0.25">
      <c r="L173" s="50">
        <v>172</v>
      </c>
      <c r="M173" s="50">
        <f t="shared" si="10"/>
        <v>0</v>
      </c>
      <c r="N173" s="16">
        <f t="shared" si="12"/>
        <v>0</v>
      </c>
      <c r="O173" s="53">
        <f>IF(Table2[[#This Row],[Payment]]&gt;0,O172-Table2[[#This Row],[Payment]]+O172*$J$3,0)</f>
        <v>0</v>
      </c>
      <c r="T173" s="50">
        <v>172</v>
      </c>
      <c r="U173" s="50">
        <f t="shared" si="11"/>
        <v>172</v>
      </c>
      <c r="V173" s="16">
        <f t="shared" si="13"/>
        <v>7562.9486242755574</v>
      </c>
      <c r="W173" s="53">
        <f>IF(Table3[[#This Row],[Payment]]&gt;0,W172-Table3[[#This Row],[Payment]]+W172*$R$3,0)</f>
        <v>868927.56587654108</v>
      </c>
    </row>
    <row r="174" spans="3:23" x14ac:dyDescent="0.25">
      <c r="L174" s="50">
        <v>173</v>
      </c>
      <c r="M174" s="50">
        <f t="shared" si="10"/>
        <v>0</v>
      </c>
      <c r="N174" s="16">
        <f t="shared" si="12"/>
        <v>0</v>
      </c>
      <c r="O174" s="53">
        <f>IF(Table2[[#This Row],[Payment]]&gt;0,O173-Table2[[#This Row],[Payment]]+O173*$J$3,0)</f>
        <v>0</v>
      </c>
      <c r="T174" s="50">
        <v>173</v>
      </c>
      <c r="U174" s="50">
        <f t="shared" si="11"/>
        <v>173</v>
      </c>
      <c r="V174" s="16">
        <f t="shared" si="13"/>
        <v>7562.9486242755574</v>
      </c>
      <c r="W174" s="53">
        <f>IF(Table3[[#This Row],[Payment]]&gt;0,W173-Table3[[#This Row],[Payment]]+W173*$R$3,0)</f>
        <v>864904.73571467085</v>
      </c>
    </row>
    <row r="175" spans="3:23" x14ac:dyDescent="0.25">
      <c r="L175" s="50">
        <v>174</v>
      </c>
      <c r="M175" s="50">
        <f t="shared" si="10"/>
        <v>0</v>
      </c>
      <c r="N175" s="16">
        <f t="shared" si="12"/>
        <v>0</v>
      </c>
      <c r="O175" s="53">
        <f>IF(Table2[[#This Row],[Payment]]&gt;0,O174-Table2[[#This Row],[Payment]]+O174*$J$3,0)</f>
        <v>0</v>
      </c>
      <c r="T175" s="50">
        <v>174</v>
      </c>
      <c r="U175" s="50">
        <f t="shared" si="11"/>
        <v>174</v>
      </c>
      <c r="V175" s="16">
        <f t="shared" si="13"/>
        <v>7562.9486242755574</v>
      </c>
      <c r="W175" s="53">
        <f>IF(Table3[[#This Row],[Payment]]&gt;0,W174-Table3[[#This Row],[Payment]]+W174*$R$3,0)</f>
        <v>860865.51604476059</v>
      </c>
    </row>
    <row r="176" spans="3:23" x14ac:dyDescent="0.25">
      <c r="L176" s="50">
        <v>175</v>
      </c>
      <c r="M176" s="50">
        <f t="shared" si="10"/>
        <v>0</v>
      </c>
      <c r="N176" s="16">
        <f t="shared" si="12"/>
        <v>0</v>
      </c>
      <c r="O176" s="53">
        <f>IF(Table2[[#This Row],[Payment]]&gt;0,O175-Table2[[#This Row],[Payment]]+O175*$J$3,0)</f>
        <v>0</v>
      </c>
      <c r="T176" s="50">
        <v>175</v>
      </c>
      <c r="U176" s="50">
        <f t="shared" si="11"/>
        <v>175</v>
      </c>
      <c r="V176" s="16">
        <f t="shared" si="13"/>
        <v>7562.9486242755574</v>
      </c>
      <c r="W176" s="53">
        <f>IF(Table3[[#This Row],[Payment]]&gt;0,W175-Table3[[#This Row],[Payment]]+W175*$R$3,0)</f>
        <v>856809.84009392571</v>
      </c>
    </row>
    <row r="177" spans="12:23" x14ac:dyDescent="0.25">
      <c r="L177" s="50">
        <v>176</v>
      </c>
      <c r="M177" s="50">
        <f t="shared" si="10"/>
        <v>0</v>
      </c>
      <c r="N177" s="16">
        <f t="shared" si="12"/>
        <v>0</v>
      </c>
      <c r="O177" s="53">
        <f>IF(Table2[[#This Row],[Payment]]&gt;0,O176-Table2[[#This Row],[Payment]]+O176*$J$3,0)</f>
        <v>0</v>
      </c>
      <c r="T177" s="50">
        <v>176</v>
      </c>
      <c r="U177" s="50">
        <f t="shared" si="11"/>
        <v>176</v>
      </c>
      <c r="V177" s="16">
        <f t="shared" si="13"/>
        <v>7562.9486242755574</v>
      </c>
      <c r="W177" s="53">
        <f>IF(Table3[[#This Row],[Payment]]&gt;0,W176-Table3[[#This Row],[Payment]]+W176*$R$3,0)</f>
        <v>852737.64081724081</v>
      </c>
    </row>
    <row r="178" spans="12:23" x14ac:dyDescent="0.25">
      <c r="L178" s="50">
        <v>177</v>
      </c>
      <c r="M178" s="50">
        <f t="shared" si="10"/>
        <v>0</v>
      </c>
      <c r="N178" s="16">
        <f t="shared" si="12"/>
        <v>0</v>
      </c>
      <c r="O178" s="53">
        <f>IF(Table2[[#This Row],[Payment]]&gt;0,O177-Table2[[#This Row],[Payment]]+O177*$J$3,0)</f>
        <v>0</v>
      </c>
      <c r="T178" s="50">
        <v>177</v>
      </c>
      <c r="U178" s="50">
        <f t="shared" si="11"/>
        <v>177</v>
      </c>
      <c r="V178" s="16">
        <f t="shared" si="13"/>
        <v>7562.9486242755574</v>
      </c>
      <c r="W178" s="53">
        <f>IF(Table3[[#This Row],[Payment]]&gt;0,W177-Table3[[#This Row],[Payment]]+W177*$R$3,0)</f>
        <v>848648.85089663102</v>
      </c>
    </row>
    <row r="179" spans="12:23" x14ac:dyDescent="0.25">
      <c r="L179" s="50">
        <v>178</v>
      </c>
      <c r="M179" s="50">
        <f t="shared" si="10"/>
        <v>0</v>
      </c>
      <c r="N179" s="16">
        <f t="shared" si="12"/>
        <v>0</v>
      </c>
      <c r="O179" s="53">
        <f>IF(Table2[[#This Row],[Payment]]&gt;0,O178-Table2[[#This Row],[Payment]]+O178*$J$3,0)</f>
        <v>0</v>
      </c>
      <c r="T179" s="50">
        <v>178</v>
      </c>
      <c r="U179" s="50">
        <f t="shared" si="11"/>
        <v>178</v>
      </c>
      <c r="V179" s="16">
        <f t="shared" si="13"/>
        <v>7562.9486242755574</v>
      </c>
      <c r="W179" s="53">
        <f>IF(Table3[[#This Row],[Payment]]&gt;0,W178-Table3[[#This Row],[Payment]]+W178*$R$3,0)</f>
        <v>844543.4027397593</v>
      </c>
    </row>
    <row r="180" spans="12:23" x14ac:dyDescent="0.25">
      <c r="L180" s="50">
        <v>179</v>
      </c>
      <c r="M180" s="50">
        <f t="shared" si="10"/>
        <v>0</v>
      </c>
      <c r="N180" s="16">
        <f t="shared" si="12"/>
        <v>0</v>
      </c>
      <c r="O180" s="53">
        <f>IF(Table2[[#This Row],[Payment]]&gt;0,O179-Table2[[#This Row],[Payment]]+O179*$J$3,0)</f>
        <v>0</v>
      </c>
      <c r="T180" s="50">
        <v>179</v>
      </c>
      <c r="U180" s="50">
        <f t="shared" si="11"/>
        <v>179</v>
      </c>
      <c r="V180" s="16">
        <f t="shared" si="13"/>
        <v>7562.9486242755574</v>
      </c>
      <c r="W180" s="53">
        <f>IF(Table3[[#This Row],[Payment]]&gt;0,W179-Table3[[#This Row],[Payment]]+W179*$R$3,0)</f>
        <v>840421.22847890912</v>
      </c>
    </row>
    <row r="181" spans="12:23" x14ac:dyDescent="0.25">
      <c r="L181" s="50">
        <v>180</v>
      </c>
      <c r="M181" s="50">
        <f t="shared" si="10"/>
        <v>0</v>
      </c>
      <c r="N181" s="16">
        <f t="shared" si="12"/>
        <v>0</v>
      </c>
      <c r="O181" s="53">
        <f>IF(Table2[[#This Row],[Payment]]&gt;0,O180-Table2[[#This Row],[Payment]]+O180*$J$3,0)</f>
        <v>0</v>
      </c>
      <c r="T181" s="50">
        <v>180</v>
      </c>
      <c r="U181" s="50">
        <f t="shared" si="11"/>
        <v>180</v>
      </c>
      <c r="V181" s="16">
        <f t="shared" si="13"/>
        <v>7562.9486242755574</v>
      </c>
      <c r="W181" s="53">
        <f>IF(Table3[[#This Row],[Payment]]&gt;0,W180-Table3[[#This Row],[Payment]]+W180*$R$3,0)</f>
        <v>836282.25996986253</v>
      </c>
    </row>
    <row r="182" spans="12:23" x14ac:dyDescent="0.25">
      <c r="L182" s="50">
        <v>181</v>
      </c>
      <c r="M182" s="50">
        <f t="shared" si="10"/>
        <v>0</v>
      </c>
      <c r="N182" s="16">
        <f t="shared" si="12"/>
        <v>0</v>
      </c>
      <c r="O182" s="53">
        <f>IF(Table2[[#This Row],[Payment]]&gt;0,O181-Table2[[#This Row],[Payment]]+O181*$J$3,0)</f>
        <v>0</v>
      </c>
      <c r="T182" s="50">
        <v>181</v>
      </c>
      <c r="U182" s="50">
        <f t="shared" si="11"/>
        <v>181</v>
      </c>
      <c r="V182" s="16">
        <f t="shared" si="13"/>
        <v>7789.8370830038248</v>
      </c>
      <c r="W182" s="53">
        <f>IF(Table3[[#This Row],[Payment]]&gt;0,W181-Table3[[#This Row],[Payment]]+W181*$R$3,0)</f>
        <v>831899.54033204506</v>
      </c>
    </row>
    <row r="183" spans="12:23" x14ac:dyDescent="0.25">
      <c r="L183" s="50">
        <v>182</v>
      </c>
      <c r="M183" s="50">
        <f t="shared" si="10"/>
        <v>0</v>
      </c>
      <c r="N183" s="16">
        <f t="shared" si="12"/>
        <v>0</v>
      </c>
      <c r="O183" s="53">
        <f>IF(Table2[[#This Row],[Payment]]&gt;0,O182-Table2[[#This Row],[Payment]]+O182*$J$3,0)</f>
        <v>0</v>
      </c>
      <c r="T183" s="50">
        <v>182</v>
      </c>
      <c r="U183" s="50">
        <f t="shared" si="11"/>
        <v>182</v>
      </c>
      <c r="V183" s="16">
        <f t="shared" si="13"/>
        <v>7789.8370830038248</v>
      </c>
      <c r="W183" s="53">
        <f>IF(Table3[[#This Row],[Payment]]&gt;0,W182-Table3[[#This Row],[Payment]]+W182*$R$3,0)</f>
        <v>827498.96495191415</v>
      </c>
    </row>
    <row r="184" spans="12:23" x14ac:dyDescent="0.25">
      <c r="L184" s="50">
        <v>183</v>
      </c>
      <c r="M184" s="50">
        <f t="shared" si="10"/>
        <v>0</v>
      </c>
      <c r="N184" s="16">
        <f t="shared" si="12"/>
        <v>0</v>
      </c>
      <c r="O184" s="53">
        <f>IF(Table2[[#This Row],[Payment]]&gt;0,O183-Table2[[#This Row],[Payment]]+O183*$J$3,0)</f>
        <v>0</v>
      </c>
      <c r="T184" s="50">
        <v>183</v>
      </c>
      <c r="U184" s="50">
        <f t="shared" si="11"/>
        <v>183</v>
      </c>
      <c r="V184" s="16">
        <f t="shared" si="13"/>
        <v>7789.8370830038248</v>
      </c>
      <c r="W184" s="53">
        <f>IF(Table3[[#This Row],[Payment]]&gt;0,W183-Table3[[#This Row],[Payment]]+W183*$R$3,0)</f>
        <v>823080.46108296525</v>
      </c>
    </row>
    <row r="185" spans="12:23" x14ac:dyDescent="0.25">
      <c r="L185" s="50">
        <v>184</v>
      </c>
      <c r="M185" s="50">
        <f t="shared" si="10"/>
        <v>0</v>
      </c>
      <c r="N185" s="16">
        <f t="shared" si="12"/>
        <v>0</v>
      </c>
      <c r="O185" s="53">
        <f>IF(Table2[[#This Row],[Payment]]&gt;0,O184-Table2[[#This Row],[Payment]]+O184*$J$3,0)</f>
        <v>0</v>
      </c>
      <c r="T185" s="50">
        <v>184</v>
      </c>
      <c r="U185" s="50">
        <f t="shared" si="11"/>
        <v>184</v>
      </c>
      <c r="V185" s="16">
        <f t="shared" si="13"/>
        <v>7789.8370830038248</v>
      </c>
      <c r="W185" s="53">
        <f>IF(Table3[[#This Row],[Payment]]&gt;0,W184-Table3[[#This Row],[Payment]]+W184*$R$3,0)</f>
        <v>818643.95568231575</v>
      </c>
    </row>
    <row r="186" spans="12:23" x14ac:dyDescent="0.25">
      <c r="L186" s="50">
        <v>185</v>
      </c>
      <c r="M186" s="50">
        <f t="shared" si="10"/>
        <v>0</v>
      </c>
      <c r="N186" s="16">
        <f t="shared" si="12"/>
        <v>0</v>
      </c>
      <c r="O186" s="53">
        <f>IF(Table2[[#This Row],[Payment]]&gt;0,O185-Table2[[#This Row],[Payment]]+O185*$J$3,0)</f>
        <v>0</v>
      </c>
      <c r="T186" s="50">
        <v>185</v>
      </c>
      <c r="U186" s="50">
        <f t="shared" si="11"/>
        <v>185</v>
      </c>
      <c r="V186" s="16">
        <f t="shared" si="13"/>
        <v>7789.8370830038248</v>
      </c>
      <c r="W186" s="53">
        <f>IF(Table3[[#This Row],[Payment]]&gt;0,W185-Table3[[#This Row],[Payment]]+W185*$R$3,0)</f>
        <v>814189.37540949718</v>
      </c>
    </row>
    <row r="187" spans="12:23" x14ac:dyDescent="0.25">
      <c r="L187" s="50">
        <v>186</v>
      </c>
      <c r="M187" s="50">
        <f t="shared" si="10"/>
        <v>0</v>
      </c>
      <c r="N187" s="16">
        <f t="shared" si="12"/>
        <v>0</v>
      </c>
      <c r="O187" s="53">
        <f>IF(Table2[[#This Row],[Payment]]&gt;0,O186-Table2[[#This Row],[Payment]]+O186*$J$3,0)</f>
        <v>0</v>
      </c>
      <c r="T187" s="50">
        <v>186</v>
      </c>
      <c r="U187" s="50">
        <f t="shared" si="11"/>
        <v>186</v>
      </c>
      <c r="V187" s="16">
        <f t="shared" si="13"/>
        <v>7789.8370830038248</v>
      </c>
      <c r="W187" s="53">
        <f>IF(Table3[[#This Row],[Payment]]&gt;0,W186-Table3[[#This Row],[Payment]]+W186*$R$3,0)</f>
        <v>809716.64662524301</v>
      </c>
    </row>
    <row r="188" spans="12:23" x14ac:dyDescent="0.25">
      <c r="L188" s="50">
        <v>187</v>
      </c>
      <c r="M188" s="50">
        <f t="shared" si="10"/>
        <v>0</v>
      </c>
      <c r="N188" s="16">
        <f t="shared" si="12"/>
        <v>0</v>
      </c>
      <c r="O188" s="53">
        <f>IF(Table2[[#This Row],[Payment]]&gt;0,O187-Table2[[#This Row],[Payment]]+O187*$J$3,0)</f>
        <v>0</v>
      </c>
      <c r="T188" s="50">
        <v>187</v>
      </c>
      <c r="U188" s="50">
        <f t="shared" si="11"/>
        <v>187</v>
      </c>
      <c r="V188" s="16">
        <f t="shared" si="13"/>
        <v>7789.8370830038248</v>
      </c>
      <c r="W188" s="53">
        <f>IF(Table3[[#This Row],[Payment]]&gt;0,W187-Table3[[#This Row],[Payment]]+W187*$R$3,0)</f>
        <v>805225.69539027102</v>
      </c>
    </row>
    <row r="189" spans="12:23" x14ac:dyDescent="0.25">
      <c r="L189" s="50">
        <v>188</v>
      </c>
      <c r="M189" s="50">
        <f t="shared" si="10"/>
        <v>0</v>
      </c>
      <c r="N189" s="16">
        <f t="shared" si="12"/>
        <v>0</v>
      </c>
      <c r="O189" s="53">
        <f>IF(Table2[[#This Row],[Payment]]&gt;0,O188-Table2[[#This Row],[Payment]]+O188*$J$3,0)</f>
        <v>0</v>
      </c>
      <c r="T189" s="50">
        <v>188</v>
      </c>
      <c r="U189" s="50">
        <f t="shared" si="11"/>
        <v>188</v>
      </c>
      <c r="V189" s="16">
        <f t="shared" si="13"/>
        <v>7789.8370830038248</v>
      </c>
      <c r="W189" s="53">
        <f>IF(Table3[[#This Row],[Payment]]&gt;0,W188-Table3[[#This Row],[Payment]]+W188*$R$3,0)</f>
        <v>800716.44746406144</v>
      </c>
    </row>
    <row r="190" spans="12:23" x14ac:dyDescent="0.25">
      <c r="L190" s="50">
        <v>189</v>
      </c>
      <c r="M190" s="50">
        <f t="shared" si="10"/>
        <v>0</v>
      </c>
      <c r="N190" s="16">
        <f t="shared" si="12"/>
        <v>0</v>
      </c>
      <c r="O190" s="53">
        <f>IF(Table2[[#This Row],[Payment]]&gt;0,O189-Table2[[#This Row],[Payment]]+O189*$J$3,0)</f>
        <v>0</v>
      </c>
      <c r="T190" s="50">
        <v>189</v>
      </c>
      <c r="U190" s="50">
        <f t="shared" si="11"/>
        <v>189</v>
      </c>
      <c r="V190" s="16">
        <f t="shared" si="13"/>
        <v>7789.8370830038248</v>
      </c>
      <c r="W190" s="53">
        <f>IF(Table3[[#This Row],[Payment]]&gt;0,W189-Table3[[#This Row],[Payment]]+W189*$R$3,0)</f>
        <v>796188.8283036293</v>
      </c>
    </row>
    <row r="191" spans="12:23" x14ac:dyDescent="0.25">
      <c r="L191" s="50">
        <v>190</v>
      </c>
      <c r="M191" s="50">
        <f t="shared" si="10"/>
        <v>0</v>
      </c>
      <c r="N191" s="16">
        <f t="shared" si="12"/>
        <v>0</v>
      </c>
      <c r="O191" s="53">
        <f>IF(Table2[[#This Row],[Payment]]&gt;0,O190-Table2[[#This Row],[Payment]]+O190*$J$3,0)</f>
        <v>0</v>
      </c>
      <c r="T191" s="50">
        <v>190</v>
      </c>
      <c r="U191" s="50">
        <f t="shared" si="11"/>
        <v>190</v>
      </c>
      <c r="V191" s="16">
        <f t="shared" si="13"/>
        <v>7789.8370830038248</v>
      </c>
      <c r="W191" s="53">
        <f>IF(Table3[[#This Row],[Payment]]&gt;0,W190-Table3[[#This Row],[Payment]]+W190*$R$3,0)</f>
        <v>791642.76306229236</v>
      </c>
    </row>
    <row r="192" spans="12:23" x14ac:dyDescent="0.25">
      <c r="L192" s="50">
        <v>191</v>
      </c>
      <c r="M192" s="50">
        <f t="shared" si="10"/>
        <v>0</v>
      </c>
      <c r="N192" s="16">
        <f t="shared" si="12"/>
        <v>0</v>
      </c>
      <c r="O192" s="53">
        <f>IF(Table2[[#This Row],[Payment]]&gt;0,O191-Table2[[#This Row],[Payment]]+O191*$J$3,0)</f>
        <v>0</v>
      </c>
      <c r="T192" s="50">
        <v>191</v>
      </c>
      <c r="U192" s="50">
        <f t="shared" si="11"/>
        <v>191</v>
      </c>
      <c r="V192" s="16">
        <f t="shared" si="13"/>
        <v>7789.8370830038248</v>
      </c>
      <c r="W192" s="53">
        <f>IF(Table3[[#This Row],[Payment]]&gt;0,W191-Table3[[#This Row],[Payment]]+W191*$R$3,0)</f>
        <v>787078.17658843368</v>
      </c>
    </row>
    <row r="193" spans="12:23" x14ac:dyDescent="0.25">
      <c r="L193" s="50">
        <v>192</v>
      </c>
      <c r="M193" s="50">
        <f t="shared" si="10"/>
        <v>0</v>
      </c>
      <c r="N193" s="16">
        <f t="shared" si="12"/>
        <v>0</v>
      </c>
      <c r="O193" s="53">
        <f>IF(Table2[[#This Row],[Payment]]&gt;0,O192-Table2[[#This Row],[Payment]]+O192*$J$3,0)</f>
        <v>0</v>
      </c>
      <c r="T193" s="50">
        <v>192</v>
      </c>
      <c r="U193" s="50">
        <f t="shared" si="11"/>
        <v>192</v>
      </c>
      <c r="V193" s="16">
        <f t="shared" si="13"/>
        <v>7789.8370830038248</v>
      </c>
      <c r="W193" s="53">
        <f>IF(Table3[[#This Row],[Payment]]&gt;0,W192-Table3[[#This Row],[Payment]]+W192*$R$3,0)</f>
        <v>782494.99342425936</v>
      </c>
    </row>
    <row r="194" spans="12:23" x14ac:dyDescent="0.25">
      <c r="L194" s="50">
        <v>193</v>
      </c>
      <c r="M194" s="50">
        <f t="shared" ref="M194:M241" si="14">IF(L194&lt;=$J$5,L194,0)</f>
        <v>0</v>
      </c>
      <c r="N194" s="16">
        <f t="shared" si="12"/>
        <v>0</v>
      </c>
      <c r="O194" s="53">
        <f>IF(Table2[[#This Row],[Payment]]&gt;0,O193-Table2[[#This Row],[Payment]]+O193*$J$3,0)</f>
        <v>0</v>
      </c>
      <c r="T194" s="50">
        <v>193</v>
      </c>
      <c r="U194" s="50">
        <f t="shared" si="11"/>
        <v>193</v>
      </c>
      <c r="V194" s="16">
        <f t="shared" si="13"/>
        <v>8023.53219549394</v>
      </c>
      <c r="W194" s="53">
        <f>IF(Table3[[#This Row],[Payment]]&gt;0,W193-Table3[[#This Row],[Payment]]+W193*$R$3,0)</f>
        <v>777659.44269206095</v>
      </c>
    </row>
    <row r="195" spans="12:23" x14ac:dyDescent="0.25">
      <c r="L195" s="50">
        <v>194</v>
      </c>
      <c r="M195" s="50">
        <f t="shared" si="14"/>
        <v>0</v>
      </c>
      <c r="N195" s="16">
        <f t="shared" si="12"/>
        <v>0</v>
      </c>
      <c r="O195" s="53">
        <f>IF(Table2[[#This Row],[Payment]]&gt;0,O194-Table2[[#This Row],[Payment]]+O194*$J$3,0)</f>
        <v>0</v>
      </c>
      <c r="T195" s="50">
        <v>194</v>
      </c>
      <c r="U195" s="50">
        <f t="shared" ref="U195:U258" si="15">IF(T195&lt;=$R$4,T195,0)</f>
        <v>194</v>
      </c>
      <c r="V195" s="16">
        <f>IF(U195&gt;0,V183*(1+$B$2),0)</f>
        <v>8023.53219549394</v>
      </c>
      <c r="W195" s="53">
        <f>IF(Table3[[#This Row],[Payment]]&gt;0,W194-Table3[[#This Row],[Payment]]+W194*$R$3,0)</f>
        <v>772804.1913276175</v>
      </c>
    </row>
    <row r="196" spans="12:23" x14ac:dyDescent="0.25">
      <c r="L196" s="50">
        <v>195</v>
      </c>
      <c r="M196" s="50">
        <f t="shared" si="14"/>
        <v>0</v>
      </c>
      <c r="N196" s="16">
        <f t="shared" si="12"/>
        <v>0</v>
      </c>
      <c r="O196" s="53">
        <f>IF(Table2[[#This Row],[Payment]]&gt;0,O195-Table2[[#This Row],[Payment]]+O195*$J$3,0)</f>
        <v>0</v>
      </c>
      <c r="T196" s="50">
        <v>195</v>
      </c>
      <c r="U196" s="50">
        <f t="shared" si="15"/>
        <v>195</v>
      </c>
      <c r="V196" s="16">
        <f t="shared" si="13"/>
        <v>8023.53219549394</v>
      </c>
      <c r="W196" s="53">
        <f>IF(Table3[[#This Row],[Payment]]&gt;0,W195-Table3[[#This Row],[Payment]]+W195*$R$3,0)</f>
        <v>767929.15906811459</v>
      </c>
    </row>
    <row r="197" spans="12:23" x14ac:dyDescent="0.25">
      <c r="L197" s="50">
        <v>196</v>
      </c>
      <c r="M197" s="50">
        <f t="shared" si="14"/>
        <v>0</v>
      </c>
      <c r="N197" s="16">
        <f t="shared" si="12"/>
        <v>0</v>
      </c>
      <c r="O197" s="53">
        <f>IF(Table2[[#This Row],[Payment]]&gt;0,O196-Table2[[#This Row],[Payment]]+O196*$J$3,0)</f>
        <v>0</v>
      </c>
      <c r="T197" s="50">
        <v>196</v>
      </c>
      <c r="U197" s="50">
        <f t="shared" si="15"/>
        <v>196</v>
      </c>
      <c r="V197" s="16">
        <f t="shared" si="13"/>
        <v>8023.53219549394</v>
      </c>
      <c r="W197" s="53">
        <f>IF(Table3[[#This Row],[Payment]]&gt;0,W196-Table3[[#This Row],[Payment]]+W196*$R$3,0)</f>
        <v>763034.26532373717</v>
      </c>
    </row>
    <row r="198" spans="12:23" x14ac:dyDescent="0.25">
      <c r="L198" s="50">
        <v>197</v>
      </c>
      <c r="M198" s="50">
        <f t="shared" si="14"/>
        <v>0</v>
      </c>
      <c r="N198" s="16">
        <f t="shared" si="12"/>
        <v>0</v>
      </c>
      <c r="O198" s="53">
        <f>IF(Table2[[#This Row],[Payment]]&gt;0,O197-Table2[[#This Row],[Payment]]+O197*$J$3,0)</f>
        <v>0</v>
      </c>
      <c r="T198" s="50">
        <v>197</v>
      </c>
      <c r="U198" s="50">
        <f t="shared" si="15"/>
        <v>197</v>
      </c>
      <c r="V198" s="16">
        <f t="shared" si="13"/>
        <v>8023.53219549394</v>
      </c>
      <c r="W198" s="53">
        <f>IF(Table3[[#This Row],[Payment]]&gt;0,W197-Table3[[#This Row],[Payment]]+W197*$R$3,0)</f>
        <v>758119.42917633732</v>
      </c>
    </row>
    <row r="199" spans="12:23" x14ac:dyDescent="0.25">
      <c r="L199" s="50">
        <v>198</v>
      </c>
      <c r="M199" s="50">
        <f t="shared" si="14"/>
        <v>0</v>
      </c>
      <c r="N199" s="16">
        <f t="shared" si="12"/>
        <v>0</v>
      </c>
      <c r="O199" s="53">
        <f>IF(Table2[[#This Row],[Payment]]&gt;0,O198-Table2[[#This Row],[Payment]]+O198*$J$3,0)</f>
        <v>0</v>
      </c>
      <c r="T199" s="50">
        <v>198</v>
      </c>
      <c r="U199" s="50">
        <f t="shared" si="15"/>
        <v>198</v>
      </c>
      <c r="V199" s="16">
        <f t="shared" si="13"/>
        <v>8023.53219549394</v>
      </c>
      <c r="W199" s="53">
        <f>IF(Table3[[#This Row],[Payment]]&gt;0,W198-Table3[[#This Row],[Payment]]+W198*$R$3,0)</f>
        <v>753184.56937809661</v>
      </c>
    </row>
    <row r="200" spans="12:23" x14ac:dyDescent="0.25">
      <c r="L200" s="50">
        <v>199</v>
      </c>
      <c r="M200" s="50">
        <f t="shared" si="14"/>
        <v>0</v>
      </c>
      <c r="N200" s="16">
        <f t="shared" si="12"/>
        <v>0</v>
      </c>
      <c r="O200" s="53">
        <f>IF(Table2[[#This Row],[Payment]]&gt;0,O199-Table2[[#This Row],[Payment]]+O199*$J$3,0)</f>
        <v>0</v>
      </c>
      <c r="T200" s="50">
        <v>199</v>
      </c>
      <c r="U200" s="50">
        <f t="shared" si="15"/>
        <v>199</v>
      </c>
      <c r="V200" s="16">
        <f t="shared" si="13"/>
        <v>8023.53219549394</v>
      </c>
      <c r="W200" s="53">
        <f>IF(Table3[[#This Row],[Payment]]&gt;0,W199-Table3[[#This Row],[Payment]]+W199*$R$3,0)</f>
        <v>748229.60435018293</v>
      </c>
    </row>
    <row r="201" spans="12:23" x14ac:dyDescent="0.25">
      <c r="L201" s="50">
        <v>200</v>
      </c>
      <c r="M201" s="50">
        <f t="shared" si="14"/>
        <v>0</v>
      </c>
      <c r="N201" s="16">
        <f t="shared" si="12"/>
        <v>0</v>
      </c>
      <c r="O201" s="53">
        <f>IF(Table2[[#This Row],[Payment]]&gt;0,O200-Table2[[#This Row],[Payment]]+O200*$J$3,0)</f>
        <v>0</v>
      </c>
      <c r="T201" s="50">
        <v>200</v>
      </c>
      <c r="U201" s="50">
        <f t="shared" si="15"/>
        <v>200</v>
      </c>
      <c r="V201" s="16">
        <f t="shared" si="13"/>
        <v>8023.53219549394</v>
      </c>
      <c r="W201" s="53">
        <f>IF(Table3[[#This Row],[Payment]]&gt;0,W200-Table3[[#This Row],[Payment]]+W200*$R$3,0)</f>
        <v>743254.4521814019</v>
      </c>
    </row>
    <row r="202" spans="12:23" x14ac:dyDescent="0.25">
      <c r="L202" s="50">
        <v>201</v>
      </c>
      <c r="M202" s="50">
        <f t="shared" si="14"/>
        <v>0</v>
      </c>
      <c r="N202" s="16">
        <f t="shared" ref="N202:N241" si="16">IF(M202&gt;0,N198*(1+$B$2),0)</f>
        <v>0</v>
      </c>
      <c r="O202" s="53">
        <f>IF(Table2[[#This Row],[Payment]]&gt;0,O201-Table2[[#This Row],[Payment]]+O201*$J$3,0)</f>
        <v>0</v>
      </c>
      <c r="T202" s="50">
        <v>201</v>
      </c>
      <c r="U202" s="50">
        <f t="shared" si="15"/>
        <v>201</v>
      </c>
      <c r="V202" s="16">
        <f t="shared" si="13"/>
        <v>8023.53219549394</v>
      </c>
      <c r="W202" s="53">
        <f>IF(Table3[[#This Row],[Payment]]&gt;0,W201-Table3[[#This Row],[Payment]]+W201*$R$3,0)</f>
        <v>738259.03062684275</v>
      </c>
    </row>
    <row r="203" spans="12:23" x14ac:dyDescent="0.25">
      <c r="L203" s="50">
        <v>202</v>
      </c>
      <c r="M203" s="50">
        <f t="shared" si="14"/>
        <v>0</v>
      </c>
      <c r="N203" s="16">
        <f t="shared" si="16"/>
        <v>0</v>
      </c>
      <c r="O203" s="53">
        <f>IF(Table2[[#This Row],[Payment]]&gt;0,O202-Table2[[#This Row],[Payment]]+O202*$J$3,0)</f>
        <v>0</v>
      </c>
      <c r="T203" s="50">
        <v>202</v>
      </c>
      <c r="U203" s="50">
        <f t="shared" si="15"/>
        <v>202</v>
      </c>
      <c r="V203" s="16">
        <f t="shared" si="13"/>
        <v>8023.53219549394</v>
      </c>
      <c r="W203" s="53">
        <f>IF(Table3[[#This Row],[Payment]]&gt;0,W202-Table3[[#This Row],[Payment]]+W202*$R$3,0)</f>
        <v>733243.25710651884</v>
      </c>
    </row>
    <row r="204" spans="12:23" x14ac:dyDescent="0.25">
      <c r="L204" s="50">
        <v>203</v>
      </c>
      <c r="M204" s="50">
        <f t="shared" si="14"/>
        <v>0</v>
      </c>
      <c r="N204" s="16">
        <f t="shared" si="16"/>
        <v>0</v>
      </c>
      <c r="O204" s="53">
        <f>IF(Table2[[#This Row],[Payment]]&gt;0,O203-Table2[[#This Row],[Payment]]+O203*$J$3,0)</f>
        <v>0</v>
      </c>
      <c r="T204" s="50">
        <v>203</v>
      </c>
      <c r="U204" s="50">
        <f t="shared" si="15"/>
        <v>203</v>
      </c>
      <c r="V204" s="16">
        <f t="shared" si="13"/>
        <v>8023.53219549394</v>
      </c>
      <c r="W204" s="53">
        <f>IF(Table3[[#This Row],[Payment]]&gt;0,W203-Table3[[#This Row],[Payment]]+W203*$R$3,0)</f>
        <v>728207.0487040024</v>
      </c>
    </row>
    <row r="205" spans="12:23" x14ac:dyDescent="0.25">
      <c r="L205" s="50">
        <v>204</v>
      </c>
      <c r="M205" s="50">
        <f t="shared" si="14"/>
        <v>0</v>
      </c>
      <c r="N205" s="16">
        <f t="shared" si="16"/>
        <v>0</v>
      </c>
      <c r="O205" s="53">
        <f>IF(Table2[[#This Row],[Payment]]&gt;0,O204-Table2[[#This Row],[Payment]]+O204*$J$3,0)</f>
        <v>0</v>
      </c>
      <c r="T205" s="50">
        <v>204</v>
      </c>
      <c r="U205" s="50">
        <f t="shared" si="15"/>
        <v>204</v>
      </c>
      <c r="V205" s="16">
        <f t="shared" si="13"/>
        <v>8023.53219549394</v>
      </c>
      <c r="W205" s="53">
        <f>IF(Table3[[#This Row],[Payment]]&gt;0,W204-Table3[[#This Row],[Payment]]+W204*$R$3,0)</f>
        <v>723150.3221650538</v>
      </c>
    </row>
    <row r="206" spans="12:23" x14ac:dyDescent="0.25">
      <c r="L206" s="50">
        <v>205</v>
      </c>
      <c r="M206" s="50">
        <f t="shared" si="14"/>
        <v>0</v>
      </c>
      <c r="N206" s="16">
        <f t="shared" si="16"/>
        <v>0</v>
      </c>
      <c r="O206" s="53">
        <f>IF(Table2[[#This Row],[Payment]]&gt;0,O205-Table2[[#This Row],[Payment]]+O205*$J$3,0)</f>
        <v>0</v>
      </c>
      <c r="T206" s="50">
        <v>205</v>
      </c>
      <c r="U206" s="50">
        <f t="shared" si="15"/>
        <v>205</v>
      </c>
      <c r="V206" s="16">
        <f t="shared" si="13"/>
        <v>8264.2381613587586</v>
      </c>
      <c r="W206" s="53">
        <f>IF(Table3[[#This Row],[Payment]]&gt;0,W205-Table3[[#This Row],[Payment]]+W205*$R$3,0)</f>
        <v>717832.28793038067</v>
      </c>
    </row>
    <row r="207" spans="12:23" x14ac:dyDescent="0.25">
      <c r="L207" s="50">
        <v>206</v>
      </c>
      <c r="M207" s="50">
        <f t="shared" si="14"/>
        <v>0</v>
      </c>
      <c r="N207" s="16">
        <f t="shared" si="16"/>
        <v>0</v>
      </c>
      <c r="O207" s="53">
        <f>IF(Table2[[#This Row],[Payment]]&gt;0,O206-Table2[[#This Row],[Payment]]+O206*$J$3,0)</f>
        <v>0</v>
      </c>
      <c r="T207" s="50">
        <v>206</v>
      </c>
      <c r="U207" s="50">
        <f t="shared" si="15"/>
        <v>206</v>
      </c>
      <c r="V207" s="16">
        <f t="shared" si="13"/>
        <v>8264.2381613587586</v>
      </c>
      <c r="W207" s="53">
        <f>IF(Table3[[#This Row],[Payment]]&gt;0,W206-Table3[[#This Row],[Payment]]+W206*$R$3,0)</f>
        <v>712492.58736594976</v>
      </c>
    </row>
    <row r="208" spans="12:23" x14ac:dyDescent="0.25">
      <c r="L208" s="50">
        <v>207</v>
      </c>
      <c r="M208" s="50">
        <f t="shared" si="14"/>
        <v>0</v>
      </c>
      <c r="N208" s="16">
        <f t="shared" si="16"/>
        <v>0</v>
      </c>
      <c r="O208" s="53">
        <f>IF(Table2[[#This Row],[Payment]]&gt;0,O207-Table2[[#This Row],[Payment]]+O207*$J$3,0)</f>
        <v>0</v>
      </c>
      <c r="T208" s="50">
        <v>207</v>
      </c>
      <c r="U208" s="50">
        <f t="shared" si="15"/>
        <v>207</v>
      </c>
      <c r="V208" s="16">
        <f t="shared" si="13"/>
        <v>8264.2381613587586</v>
      </c>
      <c r="W208" s="53">
        <f>IF(Table3[[#This Row],[Payment]]&gt;0,W207-Table3[[#This Row],[Payment]]+W207*$R$3,0)</f>
        <v>707131.1322004518</v>
      </c>
    </row>
    <row r="209" spans="12:23" x14ac:dyDescent="0.25">
      <c r="L209" s="50">
        <v>208</v>
      </c>
      <c r="M209" s="50">
        <f t="shared" si="14"/>
        <v>0</v>
      </c>
      <c r="N209" s="16">
        <f t="shared" si="16"/>
        <v>0</v>
      </c>
      <c r="O209" s="53">
        <f>IF(Table2[[#This Row],[Payment]]&gt;0,O208-Table2[[#This Row],[Payment]]+O208*$J$3,0)</f>
        <v>0</v>
      </c>
      <c r="T209" s="50">
        <v>208</v>
      </c>
      <c r="U209" s="50">
        <f t="shared" si="15"/>
        <v>208</v>
      </c>
      <c r="V209" s="16">
        <f t="shared" si="13"/>
        <v>8264.2381613587586</v>
      </c>
      <c r="W209" s="53">
        <f>IF(Table3[[#This Row],[Payment]]&gt;0,W208-Table3[[#This Row],[Payment]]+W208*$R$3,0)</f>
        <v>701747.83380294906</v>
      </c>
    </row>
    <row r="210" spans="12:23" x14ac:dyDescent="0.25">
      <c r="L210" s="50">
        <v>209</v>
      </c>
      <c r="M210" s="50">
        <f t="shared" si="14"/>
        <v>0</v>
      </c>
      <c r="N210" s="16">
        <f t="shared" si="16"/>
        <v>0</v>
      </c>
      <c r="O210" s="53">
        <f>IF(Table2[[#This Row],[Payment]]&gt;0,O209-Table2[[#This Row],[Payment]]+O209*$J$3,0)</f>
        <v>0</v>
      </c>
      <c r="T210" s="50">
        <v>209</v>
      </c>
      <c r="U210" s="50">
        <f t="shared" si="15"/>
        <v>209</v>
      </c>
      <c r="V210" s="16">
        <f t="shared" si="13"/>
        <v>8264.2381613587586</v>
      </c>
      <c r="W210" s="53">
        <f>IF(Table3[[#This Row],[Payment]]&gt;0,W209-Table3[[#This Row],[Payment]]+W209*$R$3,0)</f>
        <v>696342.60318141058</v>
      </c>
    </row>
    <row r="211" spans="12:23" x14ac:dyDescent="0.25">
      <c r="L211" s="50">
        <v>210</v>
      </c>
      <c r="M211" s="50">
        <f t="shared" si="14"/>
        <v>0</v>
      </c>
      <c r="N211" s="16">
        <f t="shared" si="16"/>
        <v>0</v>
      </c>
      <c r="O211" s="53">
        <f>IF(Table2[[#This Row],[Payment]]&gt;0,O210-Table2[[#This Row],[Payment]]+O210*$J$3,0)</f>
        <v>0</v>
      </c>
      <c r="T211" s="50">
        <v>210</v>
      </c>
      <c r="U211" s="50">
        <f t="shared" si="15"/>
        <v>210</v>
      </c>
      <c r="V211" s="16">
        <f t="shared" si="13"/>
        <v>8264.2381613587586</v>
      </c>
      <c r="W211" s="53">
        <f>IF(Table3[[#This Row],[Payment]]&gt;0,W210-Table3[[#This Row],[Payment]]+W210*$R$3,0)</f>
        <v>690915.35098124086</v>
      </c>
    </row>
    <row r="212" spans="12:23" x14ac:dyDescent="0.25">
      <c r="L212" s="50">
        <v>211</v>
      </c>
      <c r="M212" s="50">
        <f t="shared" si="14"/>
        <v>0</v>
      </c>
      <c r="N212" s="16">
        <f t="shared" si="16"/>
        <v>0</v>
      </c>
      <c r="O212" s="53">
        <f>IF(Table2[[#This Row],[Payment]]&gt;0,O211-Table2[[#This Row],[Payment]]+O211*$J$3,0)</f>
        <v>0</v>
      </c>
      <c r="T212" s="50">
        <v>211</v>
      </c>
      <c r="U212" s="50">
        <f t="shared" si="15"/>
        <v>211</v>
      </c>
      <c r="V212" s="16">
        <f t="shared" si="13"/>
        <v>8264.2381613587586</v>
      </c>
      <c r="W212" s="53">
        <f>IF(Table3[[#This Row],[Payment]]&gt;0,W211-Table3[[#This Row],[Payment]]+W211*$R$3,0)</f>
        <v>685465.98748380248</v>
      </c>
    </row>
    <row r="213" spans="12:23" x14ac:dyDescent="0.25">
      <c r="L213" s="50">
        <v>212</v>
      </c>
      <c r="M213" s="50">
        <f t="shared" si="14"/>
        <v>0</v>
      </c>
      <c r="N213" s="16">
        <f t="shared" si="16"/>
        <v>0</v>
      </c>
      <c r="O213" s="53">
        <f>IF(Table2[[#This Row],[Payment]]&gt;0,O212-Table2[[#This Row],[Payment]]+O212*$J$3,0)</f>
        <v>0</v>
      </c>
      <c r="T213" s="50">
        <v>212</v>
      </c>
      <c r="U213" s="50">
        <f t="shared" si="15"/>
        <v>212</v>
      </c>
      <c r="V213" s="16">
        <f t="shared" si="13"/>
        <v>8264.2381613587586</v>
      </c>
      <c r="W213" s="53">
        <f>IF(Table3[[#This Row],[Payment]]&gt;0,W212-Table3[[#This Row],[Payment]]+W212*$R$3,0)</f>
        <v>679994.4226049335</v>
      </c>
    </row>
    <row r="214" spans="12:23" x14ac:dyDescent="0.25">
      <c r="L214" s="50">
        <v>213</v>
      </c>
      <c r="M214" s="50">
        <f t="shared" si="14"/>
        <v>0</v>
      </c>
      <c r="N214" s="16">
        <f t="shared" si="16"/>
        <v>0</v>
      </c>
      <c r="O214" s="53">
        <f>IF(Table2[[#This Row],[Payment]]&gt;0,O213-Table2[[#This Row],[Payment]]+O213*$J$3,0)</f>
        <v>0</v>
      </c>
      <c r="T214" s="50">
        <v>213</v>
      </c>
      <c r="U214" s="50">
        <f t="shared" si="15"/>
        <v>213</v>
      </c>
      <c r="V214" s="16">
        <f t="shared" si="13"/>
        <v>8264.2381613587586</v>
      </c>
      <c r="W214" s="53">
        <f>IF(Table3[[#This Row],[Payment]]&gt;0,W213-Table3[[#This Row],[Payment]]+W213*$R$3,0)</f>
        <v>674500.56589345774</v>
      </c>
    </row>
    <row r="215" spans="12:23" x14ac:dyDescent="0.25">
      <c r="L215" s="50">
        <v>214</v>
      </c>
      <c r="M215" s="50">
        <f t="shared" si="14"/>
        <v>0</v>
      </c>
      <c r="N215" s="16">
        <f t="shared" si="16"/>
        <v>0</v>
      </c>
      <c r="O215" s="53">
        <f>IF(Table2[[#This Row],[Payment]]&gt;0,O214-Table2[[#This Row],[Payment]]+O214*$J$3,0)</f>
        <v>0</v>
      </c>
      <c r="T215" s="50">
        <v>214</v>
      </c>
      <c r="U215" s="50">
        <f t="shared" si="15"/>
        <v>214</v>
      </c>
      <c r="V215" s="16">
        <f t="shared" si="13"/>
        <v>8264.2381613587586</v>
      </c>
      <c r="W215" s="53">
        <f>IF(Table3[[#This Row],[Payment]]&gt;0,W214-Table3[[#This Row],[Payment]]+W214*$R$3,0)</f>
        <v>668984.32652968983</v>
      </c>
    </row>
    <row r="216" spans="12:23" x14ac:dyDescent="0.25">
      <c r="L216" s="50">
        <v>215</v>
      </c>
      <c r="M216" s="50">
        <f t="shared" si="14"/>
        <v>0</v>
      </c>
      <c r="N216" s="16">
        <f t="shared" si="16"/>
        <v>0</v>
      </c>
      <c r="O216" s="53">
        <f>IF(Table2[[#This Row],[Payment]]&gt;0,O215-Table2[[#This Row],[Payment]]+O215*$J$3,0)</f>
        <v>0</v>
      </c>
      <c r="T216" s="50">
        <v>215</v>
      </c>
      <c r="U216" s="50">
        <f t="shared" si="15"/>
        <v>215</v>
      </c>
      <c r="V216" s="16">
        <f t="shared" si="13"/>
        <v>8264.2381613587586</v>
      </c>
      <c r="W216" s="53">
        <f>IF(Table3[[#This Row],[Payment]]&gt;0,W215-Table3[[#This Row],[Payment]]+W215*$R$3,0)</f>
        <v>663445.61332393368</v>
      </c>
    </row>
    <row r="217" spans="12:23" x14ac:dyDescent="0.25">
      <c r="L217" s="50">
        <v>216</v>
      </c>
      <c r="M217" s="50">
        <f t="shared" si="14"/>
        <v>0</v>
      </c>
      <c r="N217" s="16">
        <f t="shared" si="16"/>
        <v>0</v>
      </c>
      <c r="O217" s="53">
        <f>IF(Table2[[#This Row],[Payment]]&gt;0,O216-Table2[[#This Row],[Payment]]+O216*$J$3,0)</f>
        <v>0</v>
      </c>
      <c r="T217" s="50">
        <v>216</v>
      </c>
      <c r="U217" s="50">
        <f t="shared" si="15"/>
        <v>216</v>
      </c>
      <c r="V217" s="16">
        <f t="shared" si="13"/>
        <v>8264.2381613587586</v>
      </c>
      <c r="W217" s="53">
        <f>IF(Table3[[#This Row],[Payment]]&gt;0,W216-Table3[[#This Row],[Payment]]+W216*$R$3,0)</f>
        <v>657884.33471497509</v>
      </c>
    </row>
    <row r="218" spans="12:23" x14ac:dyDescent="0.25">
      <c r="L218" s="50">
        <v>217</v>
      </c>
      <c r="M218" s="50">
        <f t="shared" si="14"/>
        <v>0</v>
      </c>
      <c r="N218" s="16">
        <f t="shared" si="16"/>
        <v>0</v>
      </c>
      <c r="O218" s="53">
        <f>IF(Table2[[#This Row],[Payment]]&gt;0,O217-Table2[[#This Row],[Payment]]+O217*$J$3,0)</f>
        <v>0</v>
      </c>
      <c r="T218" s="50">
        <v>217</v>
      </c>
      <c r="U218" s="50">
        <f t="shared" si="15"/>
        <v>217</v>
      </c>
      <c r="V218" s="16">
        <f t="shared" ref="V218:V281" si="17">IF(U218&gt;0,V206*(1+$B$2),0)</f>
        <v>8512.1653061995221</v>
      </c>
      <c r="W218" s="53">
        <f>IF(Table3[[#This Row],[Payment]]&gt;0,W217-Table3[[#This Row],[Payment]]+W217*$R$3,0)</f>
        <v>652052.47162372747</v>
      </c>
    </row>
    <row r="219" spans="12:23" x14ac:dyDescent="0.25">
      <c r="L219" s="50">
        <v>218</v>
      </c>
      <c r="M219" s="50">
        <f t="shared" si="14"/>
        <v>0</v>
      </c>
      <c r="N219" s="16">
        <f t="shared" si="16"/>
        <v>0</v>
      </c>
      <c r="O219" s="53">
        <f>IF(Table2[[#This Row],[Payment]]&gt;0,O218-Table2[[#This Row],[Payment]]+O218*$J$3,0)</f>
        <v>0</v>
      </c>
      <c r="T219" s="50">
        <v>218</v>
      </c>
      <c r="U219" s="50">
        <f t="shared" si="15"/>
        <v>218</v>
      </c>
      <c r="V219" s="16">
        <f t="shared" si="17"/>
        <v>8512.1653061995221</v>
      </c>
      <c r="W219" s="53">
        <f>IF(Table3[[#This Row],[Payment]]&gt;0,W218-Table3[[#This Row],[Payment]]+W218*$R$3,0)</f>
        <v>646196.84880035685</v>
      </c>
    </row>
    <row r="220" spans="12:23" x14ac:dyDescent="0.25">
      <c r="L220" s="50">
        <v>219</v>
      </c>
      <c r="M220" s="50">
        <f t="shared" si="14"/>
        <v>0</v>
      </c>
      <c r="N220" s="16">
        <f t="shared" si="16"/>
        <v>0</v>
      </c>
      <c r="O220" s="53">
        <f>IF(Table2[[#This Row],[Payment]]&gt;0,O219-Table2[[#This Row],[Payment]]+O219*$J$3,0)</f>
        <v>0</v>
      </c>
      <c r="T220" s="50">
        <v>219</v>
      </c>
      <c r="U220" s="50">
        <f t="shared" si="15"/>
        <v>219</v>
      </c>
      <c r="V220" s="16">
        <f t="shared" si="17"/>
        <v>8512.1653061995221</v>
      </c>
      <c r="W220" s="53">
        <f>IF(Table3[[#This Row],[Payment]]&gt;0,W219-Table3[[#This Row],[Payment]]+W219*$R$3,0)</f>
        <v>640317.36944477342</v>
      </c>
    </row>
    <row r="221" spans="12:23" x14ac:dyDescent="0.25">
      <c r="L221" s="50">
        <v>220</v>
      </c>
      <c r="M221" s="50">
        <f t="shared" si="14"/>
        <v>0</v>
      </c>
      <c r="N221" s="16">
        <f t="shared" si="16"/>
        <v>0</v>
      </c>
      <c r="O221" s="53">
        <f>IF(Table2[[#This Row],[Payment]]&gt;0,O220-Table2[[#This Row],[Payment]]+O220*$J$3,0)</f>
        <v>0</v>
      </c>
      <c r="T221" s="50">
        <v>220</v>
      </c>
      <c r="U221" s="50">
        <f t="shared" si="15"/>
        <v>220</v>
      </c>
      <c r="V221" s="16">
        <f t="shared" si="17"/>
        <v>8512.1653061995221</v>
      </c>
      <c r="W221" s="53">
        <f>IF(Table3[[#This Row],[Payment]]&gt;0,W220-Table3[[#This Row],[Payment]]+W220*$R$3,0)</f>
        <v>634413.93636251194</v>
      </c>
    </row>
    <row r="222" spans="12:23" x14ac:dyDescent="0.25">
      <c r="L222" s="50">
        <v>221</v>
      </c>
      <c r="M222" s="50">
        <f t="shared" si="14"/>
        <v>0</v>
      </c>
      <c r="N222" s="16">
        <f t="shared" si="16"/>
        <v>0</v>
      </c>
      <c r="O222" s="53">
        <f>IF(Table2[[#This Row],[Payment]]&gt;0,O221-Table2[[#This Row],[Payment]]+O221*$J$3,0)</f>
        <v>0</v>
      </c>
      <c r="T222" s="50">
        <v>221</v>
      </c>
      <c r="U222" s="50">
        <f t="shared" si="15"/>
        <v>221</v>
      </c>
      <c r="V222" s="16">
        <f t="shared" si="17"/>
        <v>8512.1653061995221</v>
      </c>
      <c r="W222" s="53">
        <f>IF(Table3[[#This Row],[Payment]]&gt;0,W221-Table3[[#This Row],[Payment]]+W221*$R$3,0)</f>
        <v>628486.4519631248</v>
      </c>
    </row>
    <row r="223" spans="12:23" x14ac:dyDescent="0.25">
      <c r="L223" s="50">
        <v>222</v>
      </c>
      <c r="M223" s="50">
        <f t="shared" si="14"/>
        <v>0</v>
      </c>
      <c r="N223" s="16">
        <f t="shared" si="16"/>
        <v>0</v>
      </c>
      <c r="O223" s="53">
        <f>IF(Table2[[#This Row],[Payment]]&gt;0,O222-Table2[[#This Row],[Payment]]+O222*$J$3,0)</f>
        <v>0</v>
      </c>
      <c r="T223" s="50">
        <v>222</v>
      </c>
      <c r="U223" s="50">
        <f t="shared" si="15"/>
        <v>222</v>
      </c>
      <c r="V223" s="16">
        <f t="shared" si="17"/>
        <v>8512.1653061995221</v>
      </c>
      <c r="W223" s="53">
        <f>IF(Table3[[#This Row],[Payment]]&gt;0,W222-Table3[[#This Row],[Payment]]+W222*$R$3,0)</f>
        <v>622534.81825856899</v>
      </c>
    </row>
    <row r="224" spans="12:23" x14ac:dyDescent="0.25">
      <c r="L224" s="50">
        <v>223</v>
      </c>
      <c r="M224" s="50">
        <f t="shared" si="14"/>
        <v>0</v>
      </c>
      <c r="N224" s="16">
        <f t="shared" si="16"/>
        <v>0</v>
      </c>
      <c r="O224" s="53">
        <f>IF(Table2[[#This Row],[Payment]]&gt;0,O223-Table2[[#This Row],[Payment]]+O223*$J$3,0)</f>
        <v>0</v>
      </c>
      <c r="T224" s="50">
        <v>223</v>
      </c>
      <c r="U224" s="50">
        <f t="shared" si="15"/>
        <v>223</v>
      </c>
      <c r="V224" s="16">
        <f t="shared" si="17"/>
        <v>8512.1653061995221</v>
      </c>
      <c r="W224" s="53">
        <f>IF(Table3[[#This Row],[Payment]]&gt;0,W223-Table3[[#This Row],[Payment]]+W223*$R$3,0)</f>
        <v>616558.93686158583</v>
      </c>
    </row>
    <row r="225" spans="12:23" x14ac:dyDescent="0.25">
      <c r="L225" s="50">
        <v>224</v>
      </c>
      <c r="M225" s="50">
        <f t="shared" si="14"/>
        <v>0</v>
      </c>
      <c r="N225" s="16">
        <f t="shared" si="16"/>
        <v>0</v>
      </c>
      <c r="O225" s="53">
        <f>IF(Table2[[#This Row],[Payment]]&gt;0,O224-Table2[[#This Row],[Payment]]+O224*$J$3,0)</f>
        <v>0</v>
      </c>
      <c r="T225" s="50">
        <v>224</v>
      </c>
      <c r="U225" s="50">
        <f t="shared" si="15"/>
        <v>224</v>
      </c>
      <c r="V225" s="16">
        <f t="shared" si="17"/>
        <v>8512.1653061995221</v>
      </c>
      <c r="W225" s="53">
        <f>IF(Table3[[#This Row],[Payment]]&gt;0,W224-Table3[[#This Row],[Payment]]+W224*$R$3,0)</f>
        <v>610558.708984075</v>
      </c>
    </row>
    <row r="226" spans="12:23" x14ac:dyDescent="0.25">
      <c r="L226" s="50">
        <v>225</v>
      </c>
      <c r="M226" s="50">
        <f t="shared" si="14"/>
        <v>0</v>
      </c>
      <c r="N226" s="16">
        <f t="shared" si="16"/>
        <v>0</v>
      </c>
      <c r="O226" s="53">
        <f>IF(Table2[[#This Row],[Payment]]&gt;0,O225-Table2[[#This Row],[Payment]]+O225*$J$3,0)</f>
        <v>0</v>
      </c>
      <c r="T226" s="50">
        <v>225</v>
      </c>
      <c r="U226" s="50">
        <f t="shared" si="15"/>
        <v>225</v>
      </c>
      <c r="V226" s="16">
        <f t="shared" si="17"/>
        <v>8512.1653061995221</v>
      </c>
      <c r="W226" s="53">
        <f>IF(Table3[[#This Row],[Payment]]&gt;0,W225-Table3[[#This Row],[Payment]]+W225*$R$3,0)</f>
        <v>604534.03543546109</v>
      </c>
    </row>
    <row r="227" spans="12:23" x14ac:dyDescent="0.25">
      <c r="L227" s="50">
        <v>226</v>
      </c>
      <c r="M227" s="50">
        <f t="shared" si="14"/>
        <v>0</v>
      </c>
      <c r="N227" s="16">
        <f t="shared" si="16"/>
        <v>0</v>
      </c>
      <c r="O227" s="53">
        <f>IF(Table2[[#This Row],[Payment]]&gt;0,O226-Table2[[#This Row],[Payment]]+O226*$J$3,0)</f>
        <v>0</v>
      </c>
      <c r="T227" s="50">
        <v>226</v>
      </c>
      <c r="U227" s="50">
        <f t="shared" si="15"/>
        <v>226</v>
      </c>
      <c r="V227" s="16">
        <f t="shared" si="17"/>
        <v>8512.1653061995221</v>
      </c>
      <c r="W227" s="53">
        <f>IF(Table3[[#This Row],[Payment]]&gt;0,W226-Table3[[#This Row],[Payment]]+W226*$R$3,0)</f>
        <v>598484.81662105408</v>
      </c>
    </row>
    <row r="228" spans="12:23" x14ac:dyDescent="0.25">
      <c r="L228" s="50">
        <v>227</v>
      </c>
      <c r="M228" s="50">
        <f t="shared" si="14"/>
        <v>0</v>
      </c>
      <c r="N228" s="16">
        <f t="shared" si="16"/>
        <v>0</v>
      </c>
      <c r="O228" s="53">
        <f>IF(Table2[[#This Row],[Payment]]&gt;0,O227-Table2[[#This Row],[Payment]]+O227*$J$3,0)</f>
        <v>0</v>
      </c>
      <c r="T228" s="50">
        <v>227</v>
      </c>
      <c r="U228" s="50">
        <f t="shared" si="15"/>
        <v>227</v>
      </c>
      <c r="V228" s="16">
        <f t="shared" si="17"/>
        <v>8512.1653061995221</v>
      </c>
      <c r="W228" s="53">
        <f>IF(Table3[[#This Row],[Payment]]&gt;0,W227-Table3[[#This Row],[Payment]]+W227*$R$3,0)</f>
        <v>592410.95254040277</v>
      </c>
    </row>
    <row r="229" spans="12:23" x14ac:dyDescent="0.25">
      <c r="L229" s="50">
        <v>228</v>
      </c>
      <c r="M229" s="50">
        <f t="shared" si="14"/>
        <v>0</v>
      </c>
      <c r="N229" s="16">
        <f t="shared" si="16"/>
        <v>0</v>
      </c>
      <c r="O229" s="53">
        <f>IF(Table2[[#This Row],[Payment]]&gt;0,O228-Table2[[#This Row],[Payment]]+O228*$J$3,0)</f>
        <v>0</v>
      </c>
      <c r="T229" s="50">
        <v>228</v>
      </c>
      <c r="U229" s="50">
        <f t="shared" si="15"/>
        <v>228</v>
      </c>
      <c r="V229" s="16">
        <f t="shared" si="17"/>
        <v>8512.1653061995221</v>
      </c>
      <c r="W229" s="53">
        <f>IF(Table3[[#This Row],[Payment]]&gt;0,W228-Table3[[#This Row],[Payment]]+W228*$R$3,0)</f>
        <v>586312.34278564178</v>
      </c>
    </row>
    <row r="230" spans="12:23" x14ac:dyDescent="0.25">
      <c r="L230" s="50">
        <v>229</v>
      </c>
      <c r="M230" s="50">
        <f t="shared" si="14"/>
        <v>0</v>
      </c>
      <c r="N230" s="16">
        <f t="shared" si="16"/>
        <v>0</v>
      </c>
      <c r="O230" s="53">
        <f>IF(Table2[[#This Row],[Payment]]&gt;0,O229-Table2[[#This Row],[Payment]]+O229*$J$3,0)</f>
        <v>0</v>
      </c>
      <c r="T230" s="50">
        <v>229</v>
      </c>
      <c r="U230" s="50">
        <f t="shared" si="15"/>
        <v>229</v>
      </c>
      <c r="V230" s="16">
        <f t="shared" si="17"/>
        <v>8767.5302653855088</v>
      </c>
      <c r="W230" s="53">
        <f>IF(Table3[[#This Row],[Payment]]&gt;0,W229-Table3[[#This Row],[Payment]]+W229*$R$3,0)</f>
        <v>579933.52158064581</v>
      </c>
    </row>
    <row r="231" spans="12:23" x14ac:dyDescent="0.25">
      <c r="L231" s="50">
        <v>230</v>
      </c>
      <c r="M231" s="50">
        <f t="shared" si="14"/>
        <v>0</v>
      </c>
      <c r="N231" s="16">
        <f t="shared" si="16"/>
        <v>0</v>
      </c>
      <c r="O231" s="53">
        <f>IF(Table2[[#This Row],[Payment]]&gt;0,O230-Table2[[#This Row],[Payment]]+O230*$J$3,0)</f>
        <v>0</v>
      </c>
      <c r="T231" s="50">
        <v>230</v>
      </c>
      <c r="U231" s="50">
        <f t="shared" si="15"/>
        <v>230</v>
      </c>
      <c r="V231" s="16">
        <f t="shared" si="17"/>
        <v>8767.5302653855088</v>
      </c>
      <c r="W231" s="53">
        <f>IF(Table3[[#This Row],[Payment]]&gt;0,W230-Table3[[#This Row],[Payment]]+W230*$R$3,0)</f>
        <v>573528.71226846694</v>
      </c>
    </row>
    <row r="232" spans="12:23" x14ac:dyDescent="0.25">
      <c r="L232" s="50">
        <v>231</v>
      </c>
      <c r="M232" s="50">
        <f t="shared" si="14"/>
        <v>0</v>
      </c>
      <c r="N232" s="16">
        <f t="shared" si="16"/>
        <v>0</v>
      </c>
      <c r="O232" s="53">
        <f>IF(Table2[[#This Row],[Payment]]&gt;0,O231-Table2[[#This Row],[Payment]]+O231*$J$3,0)</f>
        <v>0</v>
      </c>
      <c r="T232" s="50">
        <v>231</v>
      </c>
      <c r="U232" s="50">
        <f t="shared" si="15"/>
        <v>231</v>
      </c>
      <c r="V232" s="16">
        <f t="shared" si="17"/>
        <v>8767.5302653855088</v>
      </c>
      <c r="W232" s="53">
        <f>IF(Table3[[#This Row],[Payment]]&gt;0,W231-Table3[[#This Row],[Payment]]+W231*$R$3,0)</f>
        <v>567097.8089703396</v>
      </c>
    </row>
    <row r="233" spans="12:23" x14ac:dyDescent="0.25">
      <c r="L233" s="50">
        <v>232</v>
      </c>
      <c r="M233" s="50">
        <f t="shared" si="14"/>
        <v>0</v>
      </c>
      <c r="N233" s="16">
        <f t="shared" si="16"/>
        <v>0</v>
      </c>
      <c r="O233" s="53">
        <f>IF(Table2[[#This Row],[Payment]]&gt;0,O232-Table2[[#This Row],[Payment]]+O232*$J$3,0)</f>
        <v>0</v>
      </c>
      <c r="T233" s="50">
        <v>232</v>
      </c>
      <c r="U233" s="50">
        <f t="shared" si="15"/>
        <v>232</v>
      </c>
      <c r="V233" s="16">
        <f t="shared" si="17"/>
        <v>8767.5302653855088</v>
      </c>
      <c r="W233" s="53">
        <f>IF(Table3[[#This Row],[Payment]]&gt;0,W232-Table3[[#This Row],[Payment]]+W232*$R$3,0)</f>
        <v>560640.70537613495</v>
      </c>
    </row>
    <row r="234" spans="12:23" x14ac:dyDescent="0.25">
      <c r="L234" s="50">
        <v>233</v>
      </c>
      <c r="M234" s="50">
        <f t="shared" si="14"/>
        <v>0</v>
      </c>
      <c r="N234" s="16">
        <f t="shared" si="16"/>
        <v>0</v>
      </c>
      <c r="O234" s="53">
        <f>IF(Table2[[#This Row],[Payment]]&gt;0,O233-Table2[[#This Row],[Payment]]+O233*$J$3,0)</f>
        <v>0</v>
      </c>
      <c r="T234" s="50">
        <v>233</v>
      </c>
      <c r="U234" s="50">
        <f t="shared" si="15"/>
        <v>233</v>
      </c>
      <c r="V234" s="16">
        <f t="shared" si="17"/>
        <v>8767.5302653855088</v>
      </c>
      <c r="W234" s="53">
        <f>IF(Table3[[#This Row],[Payment]]&gt;0,W233-Table3[[#This Row],[Payment]]+W233*$R$3,0)</f>
        <v>554157.29474260379</v>
      </c>
    </row>
    <row r="235" spans="12:23" x14ac:dyDescent="0.25">
      <c r="L235" s="50">
        <v>234</v>
      </c>
      <c r="M235" s="50">
        <f t="shared" si="14"/>
        <v>0</v>
      </c>
      <c r="N235" s="16">
        <f t="shared" si="16"/>
        <v>0</v>
      </c>
      <c r="O235" s="53">
        <f>IF(Table2[[#This Row],[Payment]]&gt;0,O234-Table2[[#This Row],[Payment]]+O234*$J$3,0)</f>
        <v>0</v>
      </c>
      <c r="T235" s="50">
        <v>234</v>
      </c>
      <c r="U235" s="50">
        <f t="shared" si="15"/>
        <v>234</v>
      </c>
      <c r="V235" s="16">
        <f t="shared" si="17"/>
        <v>8767.5302653855088</v>
      </c>
      <c r="W235" s="53">
        <f>IF(Table3[[#This Row],[Payment]]&gt;0,W234-Table3[[#This Row],[Payment]]+W234*$R$3,0)</f>
        <v>547647.46989161137</v>
      </c>
    </row>
    <row r="236" spans="12:23" x14ac:dyDescent="0.25">
      <c r="L236" s="50">
        <v>235</v>
      </c>
      <c r="M236" s="50">
        <f t="shared" si="14"/>
        <v>0</v>
      </c>
      <c r="N236" s="16">
        <f t="shared" si="16"/>
        <v>0</v>
      </c>
      <c r="O236" s="53">
        <f>IF(Table2[[#This Row],[Payment]]&gt;0,O235-Table2[[#This Row],[Payment]]+O235*$J$3,0)</f>
        <v>0</v>
      </c>
      <c r="T236" s="50">
        <v>235</v>
      </c>
      <c r="U236" s="50">
        <f t="shared" si="15"/>
        <v>235</v>
      </c>
      <c r="V236" s="16">
        <f t="shared" si="17"/>
        <v>8767.5302653855088</v>
      </c>
      <c r="W236" s="53">
        <f>IF(Table3[[#This Row],[Payment]]&gt;0,W235-Table3[[#This Row],[Payment]]+W235*$R$3,0)</f>
        <v>541111.1232083661</v>
      </c>
    </row>
    <row r="237" spans="12:23" x14ac:dyDescent="0.25">
      <c r="L237" s="50">
        <v>236</v>
      </c>
      <c r="M237" s="50">
        <f t="shared" si="14"/>
        <v>0</v>
      </c>
      <c r="N237" s="16">
        <f t="shared" si="16"/>
        <v>0</v>
      </c>
      <c r="O237" s="53">
        <f>IF(Table2[[#This Row],[Payment]]&gt;0,O236-Table2[[#This Row],[Payment]]+O236*$J$3,0)</f>
        <v>0</v>
      </c>
      <c r="T237" s="50">
        <v>236</v>
      </c>
      <c r="U237" s="50">
        <f t="shared" si="15"/>
        <v>236</v>
      </c>
      <c r="V237" s="16">
        <f t="shared" si="17"/>
        <v>8767.5302653855088</v>
      </c>
      <c r="W237" s="53">
        <f>IF(Table3[[#This Row],[Payment]]&gt;0,W236-Table3[[#This Row],[Payment]]+W236*$R$3,0)</f>
        <v>534548.14663964044</v>
      </c>
    </row>
    <row r="238" spans="12:23" x14ac:dyDescent="0.25">
      <c r="L238" s="50">
        <v>237</v>
      </c>
      <c r="M238" s="50">
        <f t="shared" si="14"/>
        <v>0</v>
      </c>
      <c r="N238" s="16">
        <f t="shared" si="16"/>
        <v>0</v>
      </c>
      <c r="O238" s="53">
        <f>IF(Table2[[#This Row],[Payment]]&gt;0,O237-Table2[[#This Row],[Payment]]+O237*$J$3,0)</f>
        <v>0</v>
      </c>
      <c r="T238" s="50">
        <v>237</v>
      </c>
      <c r="U238" s="50">
        <f t="shared" si="15"/>
        <v>237</v>
      </c>
      <c r="V238" s="16">
        <f t="shared" si="17"/>
        <v>8767.5302653855088</v>
      </c>
      <c r="W238" s="53">
        <f>IF(Table3[[#This Row],[Payment]]&gt;0,W237-Table3[[#This Row],[Payment]]+W237*$R$3,0)</f>
        <v>527958.43169198465</v>
      </c>
    </row>
    <row r="239" spans="12:23" x14ac:dyDescent="0.25">
      <c r="L239" s="50">
        <v>238</v>
      </c>
      <c r="M239" s="50">
        <f t="shared" si="14"/>
        <v>0</v>
      </c>
      <c r="N239" s="16">
        <f t="shared" si="16"/>
        <v>0</v>
      </c>
      <c r="O239" s="53">
        <f>IF(Table2[[#This Row],[Payment]]&gt;0,O238-Table2[[#This Row],[Payment]]+O238*$J$3,0)</f>
        <v>0</v>
      </c>
      <c r="T239" s="50">
        <v>238</v>
      </c>
      <c r="U239" s="50">
        <f t="shared" si="15"/>
        <v>238</v>
      </c>
      <c r="V239" s="16">
        <f t="shared" si="17"/>
        <v>8767.5302653855088</v>
      </c>
      <c r="W239" s="53">
        <f>IF(Table3[[#This Row],[Payment]]&gt;0,W238-Table3[[#This Row],[Payment]]+W238*$R$3,0)</f>
        <v>521341.86942993314</v>
      </c>
    </row>
    <row r="240" spans="12:23" x14ac:dyDescent="0.25">
      <c r="L240" s="50">
        <v>239</v>
      </c>
      <c r="M240" s="50">
        <f t="shared" si="14"/>
        <v>0</v>
      </c>
      <c r="N240" s="16">
        <f t="shared" si="16"/>
        <v>0</v>
      </c>
      <c r="O240" s="53">
        <f>IF(Table2[[#This Row],[Payment]]&gt;0,O239-Table2[[#This Row],[Payment]]+O239*$J$3,0)</f>
        <v>0</v>
      </c>
      <c r="T240" s="50">
        <v>239</v>
      </c>
      <c r="U240" s="50">
        <f t="shared" si="15"/>
        <v>239</v>
      </c>
      <c r="V240" s="16">
        <f t="shared" si="17"/>
        <v>8767.5302653855088</v>
      </c>
      <c r="W240" s="53">
        <f>IF(Table3[[#This Row],[Payment]]&gt;0,W239-Table3[[#This Row],[Payment]]+W239*$R$3,0)</f>
        <v>514698.35047420382</v>
      </c>
    </row>
    <row r="241" spans="12:23" x14ac:dyDescent="0.25">
      <c r="L241" s="50">
        <v>240</v>
      </c>
      <c r="M241" s="50">
        <f t="shared" si="14"/>
        <v>0</v>
      </c>
      <c r="N241" s="16">
        <f t="shared" si="16"/>
        <v>0</v>
      </c>
      <c r="O241" s="53">
        <f>IF(Table2[[#This Row],[Payment]]&gt;0,O240-Table2[[#This Row],[Payment]]+O240*$J$3,0)</f>
        <v>0</v>
      </c>
      <c r="T241" s="50">
        <v>240</v>
      </c>
      <c r="U241" s="50">
        <f t="shared" si="15"/>
        <v>240</v>
      </c>
      <c r="V241" s="16">
        <f t="shared" si="17"/>
        <v>8767.5302653855088</v>
      </c>
      <c r="W241" s="53">
        <f>IF(Table3[[#This Row],[Payment]]&gt;0,W240-Table3[[#This Row],[Payment]]+W240*$R$3,0)</f>
        <v>508027.76499988983</v>
      </c>
    </row>
    <row r="242" spans="12:23" x14ac:dyDescent="0.25">
      <c r="T242" s="50">
        <v>241</v>
      </c>
      <c r="U242" s="50">
        <f t="shared" si="15"/>
        <v>241</v>
      </c>
      <c r="V242" s="16">
        <f t="shared" si="17"/>
        <v>9030.5561733470749</v>
      </c>
      <c r="W242" s="53">
        <f>IF(Table3[[#This Row],[Payment]]&gt;0,W241-Table3[[#This Row],[Payment]]+W241*$R$3,0)</f>
        <v>501066.97682668257</v>
      </c>
    </row>
    <row r="243" spans="12:23" x14ac:dyDescent="0.25">
      <c r="T243" s="50">
        <v>242</v>
      </c>
      <c r="U243" s="50">
        <f t="shared" si="15"/>
        <v>242</v>
      </c>
      <c r="V243" s="16">
        <f t="shared" si="17"/>
        <v>9030.5561733470749</v>
      </c>
      <c r="W243" s="53">
        <f>IF(Table3[[#This Row],[Payment]]&gt;0,W242-Table3[[#This Row],[Payment]]+W242*$R$3,0)</f>
        <v>494077.82954082586</v>
      </c>
    </row>
    <row r="244" spans="12:23" x14ac:dyDescent="0.25">
      <c r="T244" s="50">
        <v>243</v>
      </c>
      <c r="U244" s="50">
        <f t="shared" si="15"/>
        <v>243</v>
      </c>
      <c r="V244" s="16">
        <f t="shared" si="17"/>
        <v>9030.5561733470749</v>
      </c>
      <c r="W244" s="53">
        <f>IF(Table3[[#This Row],[Payment]]&gt;0,W243-Table3[[#This Row],[Payment]]+W243*$R$3,0)</f>
        <v>487060.20760378445</v>
      </c>
    </row>
    <row r="245" spans="12:23" x14ac:dyDescent="0.25">
      <c r="T245" s="50">
        <v>244</v>
      </c>
      <c r="U245" s="50">
        <f t="shared" si="15"/>
        <v>244</v>
      </c>
      <c r="V245" s="16">
        <f t="shared" si="17"/>
        <v>9030.5561733470749</v>
      </c>
      <c r="W245" s="53">
        <f>IF(Table3[[#This Row],[Payment]]&gt;0,W244-Table3[[#This Row],[Payment]]+W244*$R$3,0)</f>
        <v>480013.9950063047</v>
      </c>
    </row>
    <row r="246" spans="12:23" x14ac:dyDescent="0.25">
      <c r="T246" s="50">
        <v>245</v>
      </c>
      <c r="U246" s="50">
        <f t="shared" si="15"/>
        <v>245</v>
      </c>
      <c r="V246" s="16">
        <f t="shared" si="17"/>
        <v>9030.5561733470749</v>
      </c>
      <c r="W246" s="53">
        <f>IF(Table3[[#This Row],[Payment]]&gt;0,W245-Table3[[#This Row],[Payment]]+W245*$R$3,0)</f>
        <v>472939.07526649692</v>
      </c>
    </row>
    <row r="247" spans="12:23" x14ac:dyDescent="0.25">
      <c r="T247" s="50">
        <v>246</v>
      </c>
      <c r="U247" s="50">
        <f t="shared" si="15"/>
        <v>246</v>
      </c>
      <c r="V247" s="16">
        <f t="shared" si="17"/>
        <v>9030.5561733470749</v>
      </c>
      <c r="W247" s="53">
        <f>IF(Table3[[#This Row],[Payment]]&gt;0,W246-Table3[[#This Row],[Payment]]+W246*$R$3,0)</f>
        <v>465835.33142790978</v>
      </c>
    </row>
    <row r="248" spans="12:23" x14ac:dyDescent="0.25">
      <c r="T248" s="50">
        <v>247</v>
      </c>
      <c r="U248" s="50">
        <f t="shared" si="15"/>
        <v>247</v>
      </c>
      <c r="V248" s="16">
        <f t="shared" si="17"/>
        <v>9030.5561733470749</v>
      </c>
      <c r="W248" s="53">
        <f>IF(Table3[[#This Row],[Payment]]&gt;0,W247-Table3[[#This Row],[Payment]]+W247*$R$3,0)</f>
        <v>458702.6460575969</v>
      </c>
    </row>
    <row r="249" spans="12:23" x14ac:dyDescent="0.25">
      <c r="T249" s="50">
        <v>248</v>
      </c>
      <c r="U249" s="50">
        <f t="shared" si="15"/>
        <v>248</v>
      </c>
      <c r="V249" s="16">
        <f t="shared" si="17"/>
        <v>9030.5561733470749</v>
      </c>
      <c r="W249" s="53">
        <f>IF(Table3[[#This Row],[Payment]]&gt;0,W248-Table3[[#This Row],[Payment]]+W248*$R$3,0)</f>
        <v>451540.9012441755</v>
      </c>
    </row>
    <row r="250" spans="12:23" x14ac:dyDescent="0.25">
      <c r="T250" s="50">
        <v>249</v>
      </c>
      <c r="U250" s="50">
        <f t="shared" si="15"/>
        <v>249</v>
      </c>
      <c r="V250" s="16">
        <f t="shared" si="17"/>
        <v>9030.5561733470749</v>
      </c>
      <c r="W250" s="53">
        <f>IF(Table3[[#This Row],[Payment]]&gt;0,W249-Table3[[#This Row],[Payment]]+W249*$R$3,0)</f>
        <v>444349.97859587736</v>
      </c>
    </row>
    <row r="251" spans="12:23" x14ac:dyDescent="0.25">
      <c r="T251" s="50">
        <v>250</v>
      </c>
      <c r="U251" s="50">
        <f t="shared" si="15"/>
        <v>250</v>
      </c>
      <c r="V251" s="16">
        <f t="shared" si="17"/>
        <v>9030.5561733470749</v>
      </c>
      <c r="W251" s="53">
        <f>IF(Table3[[#This Row],[Payment]]&gt;0,W250-Table3[[#This Row],[Payment]]+W250*$R$3,0)</f>
        <v>437129.75923859142</v>
      </c>
    </row>
    <row r="252" spans="12:23" x14ac:dyDescent="0.25">
      <c r="T252" s="50">
        <v>251</v>
      </c>
      <c r="U252" s="50">
        <f t="shared" si="15"/>
        <v>251</v>
      </c>
      <c r="V252" s="16">
        <f t="shared" si="17"/>
        <v>9030.5561733470749</v>
      </c>
      <c r="W252" s="53">
        <f>IF(Table3[[#This Row],[Payment]]&gt;0,W251-Table3[[#This Row],[Payment]]+W251*$R$3,0)</f>
        <v>429880.12381389877</v>
      </c>
    </row>
    <row r="253" spans="12:23" x14ac:dyDescent="0.25">
      <c r="T253" s="50">
        <v>252</v>
      </c>
      <c r="U253" s="50">
        <f t="shared" si="15"/>
        <v>252</v>
      </c>
      <c r="V253" s="16">
        <f t="shared" si="17"/>
        <v>9030.5561733470749</v>
      </c>
      <c r="W253" s="53">
        <f>IF(Table3[[#This Row],[Payment]]&gt;0,W252-Table3[[#This Row],[Payment]]+W252*$R$3,0)</f>
        <v>422600.95247709961</v>
      </c>
    </row>
    <row r="254" spans="12:23" x14ac:dyDescent="0.25">
      <c r="T254" s="50">
        <v>253</v>
      </c>
      <c r="U254" s="50">
        <f t="shared" si="15"/>
        <v>253</v>
      </c>
      <c r="V254" s="16">
        <f t="shared" si="17"/>
        <v>9301.4728585474877</v>
      </c>
      <c r="W254" s="53">
        <f>IF(Table3[[#This Row],[Payment]]&gt;0,W253-Table3[[#This Row],[Payment]]+W253*$R$3,0)</f>
        <v>415021.20821003156</v>
      </c>
    </row>
    <row r="255" spans="12:23" x14ac:dyDescent="0.25">
      <c r="T255" s="50">
        <v>254</v>
      </c>
      <c r="U255" s="50">
        <f t="shared" si="15"/>
        <v>254</v>
      </c>
      <c r="V255" s="16">
        <f t="shared" si="17"/>
        <v>9301.4728585474877</v>
      </c>
      <c r="W255" s="53">
        <f>IF(Table3[[#This Row],[Payment]]&gt;0,W254-Table3[[#This Row],[Payment]]+W254*$R$3,0)</f>
        <v>407410.58312657109</v>
      </c>
    </row>
    <row r="256" spans="12:23" x14ac:dyDescent="0.25">
      <c r="T256" s="50">
        <v>255</v>
      </c>
      <c r="U256" s="50">
        <f t="shared" si="15"/>
        <v>255</v>
      </c>
      <c r="V256" s="16">
        <f t="shared" si="17"/>
        <v>9301.4728585474877</v>
      </c>
      <c r="W256" s="53">
        <f>IF(Table3[[#This Row],[Payment]]&gt;0,W255-Table3[[#This Row],[Payment]]+W255*$R$3,0)</f>
        <v>399768.95141444961</v>
      </c>
    </row>
    <row r="257" spans="20:23" x14ac:dyDescent="0.25">
      <c r="T257" s="50">
        <v>256</v>
      </c>
      <c r="U257" s="50">
        <f t="shared" si="15"/>
        <v>256</v>
      </c>
      <c r="V257" s="16">
        <f t="shared" si="17"/>
        <v>9301.4728585474877</v>
      </c>
      <c r="W257" s="53">
        <f>IF(Table3[[#This Row],[Payment]]&gt;0,W256-Table3[[#This Row],[Payment]]+W256*$R$3,0)</f>
        <v>392096.18674882391</v>
      </c>
    </row>
    <row r="258" spans="20:23" x14ac:dyDescent="0.25">
      <c r="T258" s="50">
        <v>257</v>
      </c>
      <c r="U258" s="50">
        <f t="shared" si="15"/>
        <v>257</v>
      </c>
      <c r="V258" s="16">
        <f t="shared" si="17"/>
        <v>9301.4728585474877</v>
      </c>
      <c r="W258" s="53">
        <f>IF(Table3[[#This Row],[Payment]]&gt;0,W257-Table3[[#This Row],[Payment]]+W257*$R$3,0)</f>
        <v>384392.16229018767</v>
      </c>
    </row>
    <row r="259" spans="20:23" x14ac:dyDescent="0.25">
      <c r="T259" s="50">
        <v>258</v>
      </c>
      <c r="U259" s="50">
        <f t="shared" ref="U259:U322" si="18">IF(T259&lt;=$R$4,T259,0)</f>
        <v>258</v>
      </c>
      <c r="V259" s="16">
        <f t="shared" si="17"/>
        <v>9301.4728585474877</v>
      </c>
      <c r="W259" s="53">
        <f>IF(Table3[[#This Row],[Payment]]&gt;0,W258-Table3[[#This Row],[Payment]]+W258*$R$3,0)</f>
        <v>376656.75068227469</v>
      </c>
    </row>
    <row r="260" spans="20:23" x14ac:dyDescent="0.25">
      <c r="T260" s="50">
        <v>259</v>
      </c>
      <c r="U260" s="50">
        <f t="shared" si="18"/>
        <v>259</v>
      </c>
      <c r="V260" s="16">
        <f t="shared" si="17"/>
        <v>9301.4728585474877</v>
      </c>
      <c r="W260" s="53">
        <f>IF(Table3[[#This Row],[Payment]]&gt;0,W259-Table3[[#This Row],[Payment]]+W259*$R$3,0)</f>
        <v>368889.8240499536</v>
      </c>
    </row>
    <row r="261" spans="20:23" x14ac:dyDescent="0.25">
      <c r="T261" s="50">
        <v>260</v>
      </c>
      <c r="U261" s="50">
        <f t="shared" si="18"/>
        <v>260</v>
      </c>
      <c r="V261" s="16">
        <f t="shared" si="17"/>
        <v>9301.4728585474877</v>
      </c>
      <c r="W261" s="53">
        <f>IF(Table3[[#This Row],[Payment]]&gt;0,W260-Table3[[#This Row],[Payment]]+W260*$R$3,0)</f>
        <v>361091.2539971139</v>
      </c>
    </row>
    <row r="262" spans="20:23" x14ac:dyDescent="0.25">
      <c r="T262" s="50">
        <v>261</v>
      </c>
      <c r="U262" s="50">
        <f t="shared" si="18"/>
        <v>261</v>
      </c>
      <c r="V262" s="16">
        <f t="shared" si="17"/>
        <v>9301.4728585474877</v>
      </c>
      <c r="W262" s="53">
        <f>IF(Table3[[#This Row],[Payment]]&gt;0,W261-Table3[[#This Row],[Payment]]+W261*$R$3,0)</f>
        <v>353260.91160454351</v>
      </c>
    </row>
    <row r="263" spans="20:23" x14ac:dyDescent="0.25">
      <c r="T263" s="50">
        <v>262</v>
      </c>
      <c r="U263" s="50">
        <f t="shared" si="18"/>
        <v>262</v>
      </c>
      <c r="V263" s="16">
        <f t="shared" si="17"/>
        <v>9301.4728585474877</v>
      </c>
      <c r="W263" s="53">
        <f>IF(Table3[[#This Row],[Payment]]&gt;0,W262-Table3[[#This Row],[Payment]]+W262*$R$3,0)</f>
        <v>345398.66742779739</v>
      </c>
    </row>
    <row r="264" spans="20:23" x14ac:dyDescent="0.25">
      <c r="T264" s="50">
        <v>263</v>
      </c>
      <c r="U264" s="50">
        <f t="shared" si="18"/>
        <v>263</v>
      </c>
      <c r="V264" s="16">
        <f t="shared" si="17"/>
        <v>9301.4728585474877</v>
      </c>
      <c r="W264" s="53">
        <f>IF(Table3[[#This Row],[Payment]]&gt;0,W263-Table3[[#This Row],[Payment]]+W263*$R$3,0)</f>
        <v>337504.39149505796</v>
      </c>
    </row>
    <row r="265" spans="20:23" x14ac:dyDescent="0.25">
      <c r="T265" s="50">
        <v>264</v>
      </c>
      <c r="U265" s="50">
        <f t="shared" si="18"/>
        <v>264</v>
      </c>
      <c r="V265" s="16">
        <f t="shared" si="17"/>
        <v>9301.4728585474877</v>
      </c>
      <c r="W265" s="53">
        <f>IF(Table3[[#This Row],[Payment]]&gt;0,W264-Table3[[#This Row],[Payment]]+W264*$R$3,0)</f>
        <v>329577.95330498629</v>
      </c>
    </row>
    <row r="266" spans="20:23" x14ac:dyDescent="0.25">
      <c r="T266" s="50">
        <v>265</v>
      </c>
      <c r="U266" s="50">
        <f t="shared" si="18"/>
        <v>265</v>
      </c>
      <c r="V266" s="16">
        <f t="shared" si="17"/>
        <v>9580.5170443039133</v>
      </c>
      <c r="W266" s="53">
        <f>IF(Table3[[#This Row],[Payment]]&gt;0,W265-Table3[[#This Row],[Payment]]+W265*$R$3,0)</f>
        <v>321340.17763880832</v>
      </c>
    </row>
    <row r="267" spans="20:23" x14ac:dyDescent="0.25">
      <c r="T267" s="50">
        <v>266</v>
      </c>
      <c r="U267" s="50">
        <f t="shared" si="18"/>
        <v>266</v>
      </c>
      <c r="V267" s="16">
        <f t="shared" si="17"/>
        <v>9580.5170443039133</v>
      </c>
      <c r="W267" s="53">
        <f>IF(Table3[[#This Row],[Payment]]&gt;0,W266-Table3[[#This Row],[Payment]]+W266*$R$3,0)</f>
        <v>313068.84025486442</v>
      </c>
    </row>
    <row r="268" spans="20:23" x14ac:dyDescent="0.25">
      <c r="T268" s="50">
        <v>267</v>
      </c>
      <c r="U268" s="50">
        <f t="shared" si="18"/>
        <v>267</v>
      </c>
      <c r="V268" s="16">
        <f t="shared" si="17"/>
        <v>9580.5170443039133</v>
      </c>
      <c r="W268" s="53">
        <f>IF(Table3[[#This Row],[Payment]]&gt;0,W267-Table3[[#This Row],[Payment]]+W267*$R$3,0)</f>
        <v>304763.80441856204</v>
      </c>
    </row>
    <row r="269" spans="20:23" x14ac:dyDescent="0.25">
      <c r="T269" s="50">
        <v>268</v>
      </c>
      <c r="U269" s="50">
        <f t="shared" si="18"/>
        <v>268</v>
      </c>
      <c r="V269" s="16">
        <f t="shared" si="17"/>
        <v>9580.5170443039133</v>
      </c>
      <c r="W269" s="53">
        <f>IF(Table3[[#This Row],[Payment]]&gt;0,W268-Table3[[#This Row],[Payment]]+W268*$R$3,0)</f>
        <v>296424.93283823493</v>
      </c>
    </row>
    <row r="270" spans="20:23" x14ac:dyDescent="0.25">
      <c r="T270" s="50">
        <v>269</v>
      </c>
      <c r="U270" s="50">
        <f t="shared" si="18"/>
        <v>269</v>
      </c>
      <c r="V270" s="16">
        <f t="shared" si="17"/>
        <v>9580.5170443039133</v>
      </c>
      <c r="W270" s="53">
        <f>IF(Table3[[#This Row],[Payment]]&gt;0,W269-Table3[[#This Row],[Payment]]+W269*$R$3,0)</f>
        <v>288052.08766287362</v>
      </c>
    </row>
    <row r="271" spans="20:23" x14ac:dyDescent="0.25">
      <c r="T271" s="50">
        <v>270</v>
      </c>
      <c r="U271" s="50">
        <f t="shared" si="18"/>
        <v>270</v>
      </c>
      <c r="V271" s="16">
        <f t="shared" si="17"/>
        <v>9580.5170443039133</v>
      </c>
      <c r="W271" s="53">
        <f>IF(Table3[[#This Row],[Payment]]&gt;0,W270-Table3[[#This Row],[Payment]]+W270*$R$3,0)</f>
        <v>279645.13047984656</v>
      </c>
    </row>
    <row r="272" spans="20:23" x14ac:dyDescent="0.25">
      <c r="T272" s="50">
        <v>271</v>
      </c>
      <c r="U272" s="50">
        <f t="shared" si="18"/>
        <v>271</v>
      </c>
      <c r="V272" s="16">
        <f t="shared" si="17"/>
        <v>9580.5170443039133</v>
      </c>
      <c r="W272" s="53">
        <f>IF(Table3[[#This Row],[Payment]]&gt;0,W271-Table3[[#This Row],[Payment]]+W271*$R$3,0)</f>
        <v>271203.92231261201</v>
      </c>
    </row>
    <row r="273" spans="20:23" x14ac:dyDescent="0.25">
      <c r="T273" s="50">
        <v>272</v>
      </c>
      <c r="U273" s="50">
        <f t="shared" si="18"/>
        <v>272</v>
      </c>
      <c r="V273" s="16">
        <f t="shared" si="17"/>
        <v>9580.5170443039133</v>
      </c>
      <c r="W273" s="53">
        <f>IF(Table3[[#This Row],[Payment]]&gt;0,W272-Table3[[#This Row],[Payment]]+W272*$R$3,0)</f>
        <v>262728.32361842063</v>
      </c>
    </row>
    <row r="274" spans="20:23" x14ac:dyDescent="0.25">
      <c r="T274" s="50">
        <v>273</v>
      </c>
      <c r="U274" s="50">
        <f t="shared" si="18"/>
        <v>273</v>
      </c>
      <c r="V274" s="16">
        <f t="shared" si="17"/>
        <v>9580.5170443039133</v>
      </c>
      <c r="W274" s="53">
        <f>IF(Table3[[#This Row],[Payment]]&gt;0,W273-Table3[[#This Row],[Payment]]+W273*$R$3,0)</f>
        <v>254218.1942860086</v>
      </c>
    </row>
    <row r="275" spans="20:23" x14ac:dyDescent="0.25">
      <c r="T275" s="50">
        <v>274</v>
      </c>
      <c r="U275" s="50">
        <f t="shared" si="18"/>
        <v>274</v>
      </c>
      <c r="V275" s="16">
        <f t="shared" si="17"/>
        <v>9580.5170443039133</v>
      </c>
      <c r="W275" s="53">
        <f>IF(Table3[[#This Row],[Payment]]&gt;0,W274-Table3[[#This Row],[Payment]]+W274*$R$3,0)</f>
        <v>245673.39363328146</v>
      </c>
    </row>
    <row r="276" spans="20:23" x14ac:dyDescent="0.25">
      <c r="T276" s="50">
        <v>275</v>
      </c>
      <c r="U276" s="50">
        <f t="shared" si="18"/>
        <v>275</v>
      </c>
      <c r="V276" s="16">
        <f t="shared" si="17"/>
        <v>9580.5170443039133</v>
      </c>
      <c r="W276" s="53">
        <f>IF(Table3[[#This Row],[Payment]]&gt;0,W275-Table3[[#This Row],[Payment]]+W275*$R$3,0)</f>
        <v>237093.7804049885</v>
      </c>
    </row>
    <row r="277" spans="20:23" x14ac:dyDescent="0.25">
      <c r="T277" s="50">
        <v>276</v>
      </c>
      <c r="U277" s="50">
        <f t="shared" si="18"/>
        <v>276</v>
      </c>
      <c r="V277" s="16">
        <f t="shared" si="17"/>
        <v>9580.5170443039133</v>
      </c>
      <c r="W277" s="53">
        <f>IF(Table3[[#This Row],[Payment]]&gt;0,W276-Table3[[#This Row],[Payment]]+W276*$R$3,0)</f>
        <v>228479.21277038765</v>
      </c>
    </row>
    <row r="278" spans="20:23" x14ac:dyDescent="0.25">
      <c r="T278" s="50">
        <v>277</v>
      </c>
      <c r="U278" s="50">
        <f t="shared" si="18"/>
        <v>277</v>
      </c>
      <c r="V278" s="16">
        <f t="shared" si="17"/>
        <v>9867.9325556330314</v>
      </c>
      <c r="W278" s="53">
        <f>IF(Table3[[#This Row],[Payment]]&gt;0,W277-Table3[[#This Row],[Payment]]+W277*$R$3,0)</f>
        <v>219542.13280957169</v>
      </c>
    </row>
    <row r="279" spans="20:23" x14ac:dyDescent="0.25">
      <c r="T279" s="50">
        <v>278</v>
      </c>
      <c r="U279" s="50">
        <f t="shared" si="18"/>
        <v>278</v>
      </c>
      <c r="V279" s="16">
        <f t="shared" si="17"/>
        <v>9867.9325556330314</v>
      </c>
      <c r="W279" s="53">
        <f>IF(Table3[[#This Row],[Payment]]&gt;0,W278-Table3[[#This Row],[Payment]]+W278*$R$3,0)</f>
        <v>210568.64207873101</v>
      </c>
    </row>
    <row r="280" spans="20:23" x14ac:dyDescent="0.25">
      <c r="T280" s="50">
        <v>279</v>
      </c>
      <c r="U280" s="50">
        <f t="shared" si="18"/>
        <v>279</v>
      </c>
      <c r="V280" s="16">
        <f t="shared" si="17"/>
        <v>9867.9325556330314</v>
      </c>
      <c r="W280" s="53">
        <f>IF(Table3[[#This Row],[Payment]]&gt;0,W279-Table3[[#This Row],[Payment]]+W279*$R$3,0)</f>
        <v>201558.59223588146</v>
      </c>
    </row>
    <row r="281" spans="20:23" x14ac:dyDescent="0.25">
      <c r="T281" s="50">
        <v>280</v>
      </c>
      <c r="U281" s="50">
        <f t="shared" si="18"/>
        <v>280</v>
      </c>
      <c r="V281" s="16">
        <f t="shared" si="17"/>
        <v>9867.9325556330314</v>
      </c>
      <c r="W281" s="53">
        <f>IF(Table3[[#This Row],[Payment]]&gt;0,W280-Table3[[#This Row],[Payment]]+W280*$R$3,0)</f>
        <v>192511.83433467531</v>
      </c>
    </row>
    <row r="282" spans="20:23" x14ac:dyDescent="0.25">
      <c r="T282" s="50">
        <v>281</v>
      </c>
      <c r="U282" s="50">
        <f t="shared" si="18"/>
        <v>281</v>
      </c>
      <c r="V282" s="16">
        <f t="shared" ref="V282:V345" si="19">IF(U282&gt;0,V270*(1+$B$2),0)</f>
        <v>9867.9325556330314</v>
      </c>
      <c r="W282" s="53">
        <f>IF(Table3[[#This Row],[Payment]]&gt;0,W281-Table3[[#This Row],[Payment]]+W281*$R$3,0)</f>
        <v>183428.21882193894</v>
      </c>
    </row>
    <row r="283" spans="20:23" x14ac:dyDescent="0.25">
      <c r="T283" s="50">
        <v>282</v>
      </c>
      <c r="U283" s="50">
        <f t="shared" si="18"/>
        <v>282</v>
      </c>
      <c r="V283" s="16">
        <f t="shared" si="19"/>
        <v>9867.9325556330314</v>
      </c>
      <c r="W283" s="53">
        <f>IF(Table3[[#This Row],[Payment]]&gt;0,W282-Table3[[#This Row],[Payment]]+W282*$R$3,0)</f>
        <v>174307.59553520061</v>
      </c>
    </row>
    <row r="284" spans="20:23" x14ac:dyDescent="0.25">
      <c r="T284" s="50">
        <v>283</v>
      </c>
      <c r="U284" s="50">
        <f t="shared" si="18"/>
        <v>283</v>
      </c>
      <c r="V284" s="16">
        <f t="shared" si="19"/>
        <v>9867.9325556330314</v>
      </c>
      <c r="W284" s="53">
        <f>IF(Table3[[#This Row],[Payment]]&gt;0,W283-Table3[[#This Row],[Payment]]+W283*$R$3,0)</f>
        <v>165149.81370020809</v>
      </c>
    </row>
    <row r="285" spans="20:23" x14ac:dyDescent="0.25">
      <c r="T285" s="50">
        <v>284</v>
      </c>
      <c r="U285" s="50">
        <f t="shared" si="18"/>
        <v>284</v>
      </c>
      <c r="V285" s="16">
        <f t="shared" si="19"/>
        <v>9867.9325556330314</v>
      </c>
      <c r="W285" s="53">
        <f>IF(Table3[[#This Row],[Payment]]&gt;0,W284-Table3[[#This Row],[Payment]]+W284*$R$3,0)</f>
        <v>155954.72192843616</v>
      </c>
    </row>
    <row r="286" spans="20:23" x14ac:dyDescent="0.25">
      <c r="T286" s="50">
        <v>285</v>
      </c>
      <c r="U286" s="50">
        <f t="shared" si="18"/>
        <v>285</v>
      </c>
      <c r="V286" s="16">
        <f t="shared" si="19"/>
        <v>9867.9325556330314</v>
      </c>
      <c r="W286" s="53">
        <f>IF(Table3[[#This Row],[Payment]]&gt;0,W285-Table3[[#This Row],[Payment]]+W285*$R$3,0)</f>
        <v>146722.16821458403</v>
      </c>
    </row>
    <row r="287" spans="20:23" x14ac:dyDescent="0.25">
      <c r="T287" s="50">
        <v>286</v>
      </c>
      <c r="U287" s="50">
        <f t="shared" si="18"/>
        <v>286</v>
      </c>
      <c r="V287" s="16">
        <f t="shared" si="19"/>
        <v>9867.9325556330314</v>
      </c>
      <c r="W287" s="53">
        <f>IF(Table3[[#This Row],[Payment]]&gt;0,W286-Table3[[#This Row],[Payment]]+W286*$R$3,0)</f>
        <v>137451.99993406248</v>
      </c>
    </row>
    <row r="288" spans="20:23" x14ac:dyDescent="0.25">
      <c r="T288" s="50">
        <v>287</v>
      </c>
      <c r="U288" s="50">
        <f t="shared" si="18"/>
        <v>287</v>
      </c>
      <c r="V288" s="16">
        <f t="shared" si="19"/>
        <v>9867.9325556330314</v>
      </c>
      <c r="W288" s="53">
        <f>IF(Table3[[#This Row],[Payment]]&gt;0,W287-Table3[[#This Row],[Payment]]+W287*$R$3,0)</f>
        <v>128144.06384047084</v>
      </c>
    </row>
    <row r="289" spans="20:23" x14ac:dyDescent="0.25">
      <c r="T289" s="50">
        <v>288</v>
      </c>
      <c r="U289" s="50">
        <f t="shared" si="18"/>
        <v>288</v>
      </c>
      <c r="V289" s="16">
        <f t="shared" si="19"/>
        <v>9867.9325556330314</v>
      </c>
      <c r="W289" s="53">
        <f>IF(Table3[[#This Row],[Payment]]&gt;0,W288-Table3[[#This Row],[Payment]]+W288*$R$3,0)</f>
        <v>118798.20606306363</v>
      </c>
    </row>
    <row r="290" spans="20:23" x14ac:dyDescent="0.25">
      <c r="T290" s="50">
        <v>289</v>
      </c>
      <c r="U290" s="50">
        <f t="shared" si="18"/>
        <v>289</v>
      </c>
      <c r="V290" s="16">
        <f t="shared" si="19"/>
        <v>10163.970532302023</v>
      </c>
      <c r="W290" s="53">
        <f>IF(Table3[[#This Row],[Payment]]&gt;0,W289-Table3[[#This Row],[Payment]]+W289*$R$3,0)</f>
        <v>109118.2341275379</v>
      </c>
    </row>
    <row r="291" spans="20:23" x14ac:dyDescent="0.25">
      <c r="T291" s="50">
        <v>290</v>
      </c>
      <c r="U291" s="50">
        <f t="shared" si="18"/>
        <v>290</v>
      </c>
      <c r="V291" s="16">
        <f t="shared" si="19"/>
        <v>10163.970532302023</v>
      </c>
      <c r="W291" s="53">
        <f>IF(Table3[[#This Row],[Payment]]&gt;0,W290-Table3[[#This Row],[Payment]]+W290*$R$3,0)</f>
        <v>99398.824788124592</v>
      </c>
    </row>
    <row r="292" spans="20:23" x14ac:dyDescent="0.25">
      <c r="T292" s="50">
        <v>291</v>
      </c>
      <c r="U292" s="50">
        <f t="shared" si="18"/>
        <v>291</v>
      </c>
      <c r="V292" s="16">
        <f t="shared" si="19"/>
        <v>10163.970532302023</v>
      </c>
      <c r="W292" s="53">
        <f>IF(Table3[[#This Row],[Payment]]&gt;0,W291-Table3[[#This Row],[Payment]]+W291*$R$3,0)</f>
        <v>89639.817371958576</v>
      </c>
    </row>
    <row r="293" spans="20:23" x14ac:dyDescent="0.25">
      <c r="T293" s="50">
        <v>292</v>
      </c>
      <c r="U293" s="50">
        <f t="shared" si="18"/>
        <v>292</v>
      </c>
      <c r="V293" s="16">
        <f t="shared" si="19"/>
        <v>10163.970532302023</v>
      </c>
      <c r="W293" s="53">
        <f>IF(Table3[[#This Row],[Payment]]&gt;0,W292-Table3[[#This Row],[Payment]]+W292*$R$3,0)</f>
        <v>79841.050551573557</v>
      </c>
    </row>
    <row r="294" spans="20:23" x14ac:dyDescent="0.25">
      <c r="T294" s="50">
        <v>293</v>
      </c>
      <c r="U294" s="50">
        <f t="shared" si="18"/>
        <v>293</v>
      </c>
      <c r="V294" s="16">
        <f t="shared" si="19"/>
        <v>10163.970532302023</v>
      </c>
      <c r="W294" s="53">
        <f>IF(Table3[[#This Row],[Payment]]&gt;0,W293-Table3[[#This Row],[Payment]]+W293*$R$3,0)</f>
        <v>70002.362342235181</v>
      </c>
    </row>
    <row r="295" spans="20:23" x14ac:dyDescent="0.25">
      <c r="T295" s="50">
        <v>294</v>
      </c>
      <c r="U295" s="50">
        <f t="shared" si="18"/>
        <v>294</v>
      </c>
      <c r="V295" s="16">
        <f t="shared" si="19"/>
        <v>10163.970532302023</v>
      </c>
      <c r="W295" s="53">
        <f>IF(Table3[[#This Row],[Payment]]&gt;0,W294-Table3[[#This Row],[Payment]]+W294*$R$3,0)</f>
        <v>60123.590099263231</v>
      </c>
    </row>
    <row r="296" spans="20:23" x14ac:dyDescent="0.25">
      <c r="T296" s="50">
        <v>295</v>
      </c>
      <c r="U296" s="50">
        <f t="shared" si="18"/>
        <v>295</v>
      </c>
      <c r="V296" s="16">
        <f t="shared" si="19"/>
        <v>10163.970532302023</v>
      </c>
      <c r="W296" s="53">
        <f>IF(Table3[[#This Row],[Payment]]&gt;0,W295-Table3[[#This Row],[Payment]]+W295*$R$3,0)</f>
        <v>50204.570515342937</v>
      </c>
    </row>
    <row r="297" spans="20:23" x14ac:dyDescent="0.25">
      <c r="T297" s="50">
        <v>296</v>
      </c>
      <c r="U297" s="50">
        <f t="shared" si="18"/>
        <v>296</v>
      </c>
      <c r="V297" s="16">
        <f t="shared" si="19"/>
        <v>10163.970532302023</v>
      </c>
      <c r="W297" s="53">
        <f>IF(Table3[[#This Row],[Payment]]&gt;0,W296-Table3[[#This Row],[Payment]]+W296*$R$3,0)</f>
        <v>40245.13961782532</v>
      </c>
    </row>
    <row r="298" spans="20:23" x14ac:dyDescent="0.25">
      <c r="T298" s="50">
        <v>297</v>
      </c>
      <c r="U298" s="50">
        <f t="shared" si="18"/>
        <v>297</v>
      </c>
      <c r="V298" s="16">
        <f t="shared" si="19"/>
        <v>10163.970532302023</v>
      </c>
      <c r="W298" s="53">
        <f>IF(Table3[[#This Row],[Payment]]&gt;0,W297-Table3[[#This Row],[Payment]]+W297*$R$3,0)</f>
        <v>30245.132766016526</v>
      </c>
    </row>
    <row r="299" spans="20:23" x14ac:dyDescent="0.25">
      <c r="T299" s="50">
        <v>298</v>
      </c>
      <c r="U299" s="50">
        <f t="shared" si="18"/>
        <v>298</v>
      </c>
      <c r="V299" s="16">
        <f t="shared" si="19"/>
        <v>10163.970532302023</v>
      </c>
      <c r="W299" s="53">
        <f>IF(Table3[[#This Row],[Payment]]&gt;0,W298-Table3[[#This Row],[Payment]]+W298*$R$3,0)</f>
        <v>20204.384648456133</v>
      </c>
    </row>
    <row r="300" spans="20:23" x14ac:dyDescent="0.25">
      <c r="T300" s="50">
        <v>299</v>
      </c>
      <c r="U300" s="50">
        <f t="shared" si="18"/>
        <v>299</v>
      </c>
      <c r="V300" s="16">
        <f t="shared" si="19"/>
        <v>10163.970532302023</v>
      </c>
      <c r="W300" s="53">
        <f>IF(Table3[[#This Row],[Payment]]&gt;0,W299-Table3[[#This Row],[Payment]]+W299*$R$3,0)</f>
        <v>10122.729280184365</v>
      </c>
    </row>
    <row r="301" spans="20:23" x14ac:dyDescent="0.25">
      <c r="T301" s="50">
        <v>300</v>
      </c>
      <c r="U301" s="50">
        <f t="shared" si="18"/>
        <v>300</v>
      </c>
      <c r="V301" s="16">
        <f t="shared" si="19"/>
        <v>10163.970532302023</v>
      </c>
      <c r="W301" s="53">
        <f>IF(Table3[[#This Row],[Payment]]&gt;0,W300-Table3[[#This Row],[Payment]]+W300*$R$3,0)</f>
        <v>-1.8247945376970165E-9</v>
      </c>
    </row>
    <row r="302" spans="20:23" x14ac:dyDescent="0.25">
      <c r="T302" s="50">
        <v>301</v>
      </c>
      <c r="U302" s="50">
        <f t="shared" si="18"/>
        <v>0</v>
      </c>
      <c r="V302" s="16">
        <f t="shared" si="19"/>
        <v>0</v>
      </c>
      <c r="W302" s="53">
        <f>IF(Table3[[#This Row],[Payment]]&gt;0,W301-Table3[[#This Row],[Payment]]+W301*$R$3,0)</f>
        <v>0</v>
      </c>
    </row>
    <row r="303" spans="20:23" x14ac:dyDescent="0.25">
      <c r="T303" s="50">
        <v>302</v>
      </c>
      <c r="U303" s="50">
        <f t="shared" si="18"/>
        <v>0</v>
      </c>
      <c r="V303" s="16">
        <f t="shared" si="19"/>
        <v>0</v>
      </c>
      <c r="W303" s="53">
        <f>IF(Table3[[#This Row],[Payment]]&gt;0,W302-Table3[[#This Row],[Payment]]+W302*$R$3,0)</f>
        <v>0</v>
      </c>
    </row>
    <row r="304" spans="20:23" x14ac:dyDescent="0.25">
      <c r="T304" s="50">
        <v>303</v>
      </c>
      <c r="U304" s="50">
        <f t="shared" si="18"/>
        <v>0</v>
      </c>
      <c r="V304" s="16">
        <f t="shared" si="19"/>
        <v>0</v>
      </c>
      <c r="W304" s="53">
        <f>IF(Table3[[#This Row],[Payment]]&gt;0,W303-Table3[[#This Row],[Payment]]+W303*$R$3,0)</f>
        <v>0</v>
      </c>
    </row>
    <row r="305" spans="20:23" x14ac:dyDescent="0.25">
      <c r="T305" s="50">
        <v>304</v>
      </c>
      <c r="U305" s="50">
        <f t="shared" si="18"/>
        <v>0</v>
      </c>
      <c r="V305" s="16">
        <f t="shared" si="19"/>
        <v>0</v>
      </c>
      <c r="W305" s="53">
        <f>IF(Table3[[#This Row],[Payment]]&gt;0,W304-Table3[[#This Row],[Payment]]+W304*$R$3,0)</f>
        <v>0</v>
      </c>
    </row>
    <row r="306" spans="20:23" x14ac:dyDescent="0.25">
      <c r="T306" s="50">
        <v>305</v>
      </c>
      <c r="U306" s="50">
        <f t="shared" si="18"/>
        <v>0</v>
      </c>
      <c r="V306" s="16">
        <f t="shared" si="19"/>
        <v>0</v>
      </c>
      <c r="W306" s="53">
        <f>IF(Table3[[#This Row],[Payment]]&gt;0,W305-Table3[[#This Row],[Payment]]+W305*$R$3,0)</f>
        <v>0</v>
      </c>
    </row>
    <row r="307" spans="20:23" x14ac:dyDescent="0.25">
      <c r="T307" s="50">
        <v>306</v>
      </c>
      <c r="U307" s="50">
        <f t="shared" si="18"/>
        <v>0</v>
      </c>
      <c r="V307" s="16">
        <f t="shared" si="19"/>
        <v>0</v>
      </c>
      <c r="W307" s="53">
        <f>IF(Table3[[#This Row],[Payment]]&gt;0,W306-Table3[[#This Row],[Payment]]+W306*$R$3,0)</f>
        <v>0</v>
      </c>
    </row>
    <row r="308" spans="20:23" x14ac:dyDescent="0.25">
      <c r="T308" s="50">
        <v>307</v>
      </c>
      <c r="U308" s="50">
        <f t="shared" si="18"/>
        <v>0</v>
      </c>
      <c r="V308" s="16">
        <f t="shared" si="19"/>
        <v>0</v>
      </c>
      <c r="W308" s="53">
        <f>IF(Table3[[#This Row],[Payment]]&gt;0,W307-Table3[[#This Row],[Payment]]+W307*$R$3,0)</f>
        <v>0</v>
      </c>
    </row>
    <row r="309" spans="20:23" x14ac:dyDescent="0.25">
      <c r="T309" s="50">
        <v>308</v>
      </c>
      <c r="U309" s="50">
        <f t="shared" si="18"/>
        <v>0</v>
      </c>
      <c r="V309" s="16">
        <f t="shared" si="19"/>
        <v>0</v>
      </c>
      <c r="W309" s="53">
        <f>IF(Table3[[#This Row],[Payment]]&gt;0,W308-Table3[[#This Row],[Payment]]+W308*$R$3,0)</f>
        <v>0</v>
      </c>
    </row>
    <row r="310" spans="20:23" x14ac:dyDescent="0.25">
      <c r="T310" s="50">
        <v>309</v>
      </c>
      <c r="U310" s="50">
        <f t="shared" si="18"/>
        <v>0</v>
      </c>
      <c r="V310" s="16">
        <f t="shared" si="19"/>
        <v>0</v>
      </c>
      <c r="W310" s="53">
        <f>IF(Table3[[#This Row],[Payment]]&gt;0,W309-Table3[[#This Row],[Payment]]+W309*$R$3,0)</f>
        <v>0</v>
      </c>
    </row>
    <row r="311" spans="20:23" x14ac:dyDescent="0.25">
      <c r="T311" s="50">
        <v>310</v>
      </c>
      <c r="U311" s="50">
        <f t="shared" si="18"/>
        <v>0</v>
      </c>
      <c r="V311" s="16">
        <f t="shared" si="19"/>
        <v>0</v>
      </c>
      <c r="W311" s="53">
        <f>IF(Table3[[#This Row],[Payment]]&gt;0,W310-Table3[[#This Row],[Payment]]+W310*$R$3,0)</f>
        <v>0</v>
      </c>
    </row>
    <row r="312" spans="20:23" x14ac:dyDescent="0.25">
      <c r="T312" s="50">
        <v>311</v>
      </c>
      <c r="U312" s="50">
        <f t="shared" si="18"/>
        <v>0</v>
      </c>
      <c r="V312" s="16">
        <f t="shared" si="19"/>
        <v>0</v>
      </c>
      <c r="W312" s="53">
        <f>IF(Table3[[#This Row],[Payment]]&gt;0,W311-Table3[[#This Row],[Payment]]+W311*$R$3,0)</f>
        <v>0</v>
      </c>
    </row>
    <row r="313" spans="20:23" x14ac:dyDescent="0.25">
      <c r="T313" s="50">
        <v>312</v>
      </c>
      <c r="U313" s="50">
        <f t="shared" si="18"/>
        <v>0</v>
      </c>
      <c r="V313" s="16">
        <f t="shared" si="19"/>
        <v>0</v>
      </c>
      <c r="W313" s="53">
        <f>IF(Table3[[#This Row],[Payment]]&gt;0,W312-Table3[[#This Row],[Payment]]+W312*$R$3,0)</f>
        <v>0</v>
      </c>
    </row>
    <row r="314" spans="20:23" x14ac:dyDescent="0.25">
      <c r="T314" s="50">
        <v>313</v>
      </c>
      <c r="U314" s="50">
        <f t="shared" si="18"/>
        <v>0</v>
      </c>
      <c r="V314" s="16">
        <f t="shared" si="19"/>
        <v>0</v>
      </c>
      <c r="W314" s="53">
        <f>IF(Table3[[#This Row],[Payment]]&gt;0,W313-Table3[[#This Row],[Payment]]+W313*$R$3,0)</f>
        <v>0</v>
      </c>
    </row>
    <row r="315" spans="20:23" x14ac:dyDescent="0.25">
      <c r="T315" s="50">
        <v>314</v>
      </c>
      <c r="U315" s="50">
        <f t="shared" si="18"/>
        <v>0</v>
      </c>
      <c r="V315" s="16">
        <f t="shared" si="19"/>
        <v>0</v>
      </c>
      <c r="W315" s="53">
        <f>IF(Table3[[#This Row],[Payment]]&gt;0,W314-Table3[[#This Row],[Payment]]+W314*$R$3,0)</f>
        <v>0</v>
      </c>
    </row>
    <row r="316" spans="20:23" x14ac:dyDescent="0.25">
      <c r="T316" s="50">
        <v>315</v>
      </c>
      <c r="U316" s="50">
        <f t="shared" si="18"/>
        <v>0</v>
      </c>
      <c r="V316" s="16">
        <f t="shared" si="19"/>
        <v>0</v>
      </c>
      <c r="W316" s="53">
        <f>IF(Table3[[#This Row],[Payment]]&gt;0,W315-Table3[[#This Row],[Payment]]+W315*$R$3,0)</f>
        <v>0</v>
      </c>
    </row>
    <row r="317" spans="20:23" x14ac:dyDescent="0.25">
      <c r="T317" s="50">
        <v>316</v>
      </c>
      <c r="U317" s="50">
        <f t="shared" si="18"/>
        <v>0</v>
      </c>
      <c r="V317" s="16">
        <f t="shared" si="19"/>
        <v>0</v>
      </c>
      <c r="W317" s="53">
        <f>IF(Table3[[#This Row],[Payment]]&gt;0,W316-Table3[[#This Row],[Payment]]+W316*$R$3,0)</f>
        <v>0</v>
      </c>
    </row>
    <row r="318" spans="20:23" x14ac:dyDescent="0.25">
      <c r="T318" s="50">
        <v>317</v>
      </c>
      <c r="U318" s="50">
        <f t="shared" si="18"/>
        <v>0</v>
      </c>
      <c r="V318" s="16">
        <f t="shared" si="19"/>
        <v>0</v>
      </c>
      <c r="W318" s="53">
        <f>IF(Table3[[#This Row],[Payment]]&gt;0,W317-Table3[[#This Row],[Payment]]+W317*$R$3,0)</f>
        <v>0</v>
      </c>
    </row>
    <row r="319" spans="20:23" x14ac:dyDescent="0.25">
      <c r="T319" s="50">
        <v>318</v>
      </c>
      <c r="U319" s="50">
        <f t="shared" si="18"/>
        <v>0</v>
      </c>
      <c r="V319" s="16">
        <f t="shared" si="19"/>
        <v>0</v>
      </c>
      <c r="W319" s="53">
        <f>IF(Table3[[#This Row],[Payment]]&gt;0,W318-Table3[[#This Row],[Payment]]+W318*$R$3,0)</f>
        <v>0</v>
      </c>
    </row>
    <row r="320" spans="20:23" x14ac:dyDescent="0.25">
      <c r="T320" s="50">
        <v>319</v>
      </c>
      <c r="U320" s="50">
        <f t="shared" si="18"/>
        <v>0</v>
      </c>
      <c r="V320" s="16">
        <f t="shared" si="19"/>
        <v>0</v>
      </c>
      <c r="W320" s="53">
        <f>IF(Table3[[#This Row],[Payment]]&gt;0,W319-Table3[[#This Row],[Payment]]+W319*$R$3,0)</f>
        <v>0</v>
      </c>
    </row>
    <row r="321" spans="20:23" x14ac:dyDescent="0.25">
      <c r="T321" s="50">
        <v>320</v>
      </c>
      <c r="U321" s="50">
        <f t="shared" si="18"/>
        <v>0</v>
      </c>
      <c r="V321" s="16">
        <f t="shared" si="19"/>
        <v>0</v>
      </c>
      <c r="W321" s="53">
        <f>IF(Table3[[#This Row],[Payment]]&gt;0,W320-Table3[[#This Row],[Payment]]+W320*$R$3,0)</f>
        <v>0</v>
      </c>
    </row>
    <row r="322" spans="20:23" x14ac:dyDescent="0.25">
      <c r="T322" s="50">
        <v>321</v>
      </c>
      <c r="U322" s="50">
        <f t="shared" si="18"/>
        <v>0</v>
      </c>
      <c r="V322" s="16">
        <f t="shared" si="19"/>
        <v>0</v>
      </c>
      <c r="W322" s="53">
        <f>IF(Table3[[#This Row],[Payment]]&gt;0,W321-Table3[[#This Row],[Payment]]+W321*$R$3,0)</f>
        <v>0</v>
      </c>
    </row>
    <row r="323" spans="20:23" x14ac:dyDescent="0.25">
      <c r="T323" s="50">
        <v>322</v>
      </c>
      <c r="U323" s="50">
        <f t="shared" ref="U323:U386" si="20">IF(T323&lt;=$R$4,T323,0)</f>
        <v>0</v>
      </c>
      <c r="V323" s="16">
        <f t="shared" si="19"/>
        <v>0</v>
      </c>
      <c r="W323" s="53">
        <f>IF(Table3[[#This Row],[Payment]]&gt;0,W322-Table3[[#This Row],[Payment]]+W322*$R$3,0)</f>
        <v>0</v>
      </c>
    </row>
    <row r="324" spans="20:23" x14ac:dyDescent="0.25">
      <c r="T324" s="50">
        <v>323</v>
      </c>
      <c r="U324" s="50">
        <f t="shared" si="20"/>
        <v>0</v>
      </c>
      <c r="V324" s="16">
        <f t="shared" si="19"/>
        <v>0</v>
      </c>
      <c r="W324" s="53">
        <f>IF(Table3[[#This Row],[Payment]]&gt;0,W323-Table3[[#This Row],[Payment]]+W323*$R$3,0)</f>
        <v>0</v>
      </c>
    </row>
    <row r="325" spans="20:23" x14ac:dyDescent="0.25">
      <c r="T325" s="50">
        <v>324</v>
      </c>
      <c r="U325" s="50">
        <f t="shared" si="20"/>
        <v>0</v>
      </c>
      <c r="V325" s="16">
        <f t="shared" si="19"/>
        <v>0</v>
      </c>
      <c r="W325" s="53">
        <f>IF(Table3[[#This Row],[Payment]]&gt;0,W324-Table3[[#This Row],[Payment]]+W324*$R$3,0)</f>
        <v>0</v>
      </c>
    </row>
    <row r="326" spans="20:23" x14ac:dyDescent="0.25">
      <c r="T326" s="50">
        <v>325</v>
      </c>
      <c r="U326" s="50">
        <f t="shared" si="20"/>
        <v>0</v>
      </c>
      <c r="V326" s="16">
        <f t="shared" si="19"/>
        <v>0</v>
      </c>
      <c r="W326" s="53">
        <f>IF(Table3[[#This Row],[Payment]]&gt;0,W325-Table3[[#This Row],[Payment]]+W325*$R$3,0)</f>
        <v>0</v>
      </c>
    </row>
    <row r="327" spans="20:23" x14ac:dyDescent="0.25">
      <c r="T327" s="50">
        <v>326</v>
      </c>
      <c r="U327" s="50">
        <f t="shared" si="20"/>
        <v>0</v>
      </c>
      <c r="V327" s="16">
        <f t="shared" si="19"/>
        <v>0</v>
      </c>
      <c r="W327" s="53">
        <f>IF(Table3[[#This Row],[Payment]]&gt;0,W326-Table3[[#This Row],[Payment]]+W326*$R$3,0)</f>
        <v>0</v>
      </c>
    </row>
    <row r="328" spans="20:23" x14ac:dyDescent="0.25">
      <c r="T328" s="50">
        <v>327</v>
      </c>
      <c r="U328" s="50">
        <f t="shared" si="20"/>
        <v>0</v>
      </c>
      <c r="V328" s="16">
        <f t="shared" si="19"/>
        <v>0</v>
      </c>
      <c r="W328" s="53">
        <f>IF(Table3[[#This Row],[Payment]]&gt;0,W327-Table3[[#This Row],[Payment]]+W327*$R$3,0)</f>
        <v>0</v>
      </c>
    </row>
    <row r="329" spans="20:23" x14ac:dyDescent="0.25">
      <c r="T329" s="50">
        <v>328</v>
      </c>
      <c r="U329" s="50">
        <f t="shared" si="20"/>
        <v>0</v>
      </c>
      <c r="V329" s="16">
        <f t="shared" si="19"/>
        <v>0</v>
      </c>
      <c r="W329" s="53">
        <f>IF(Table3[[#This Row],[Payment]]&gt;0,W328-Table3[[#This Row],[Payment]]+W328*$R$3,0)</f>
        <v>0</v>
      </c>
    </row>
    <row r="330" spans="20:23" x14ac:dyDescent="0.25">
      <c r="T330" s="50">
        <v>329</v>
      </c>
      <c r="U330" s="50">
        <f t="shared" si="20"/>
        <v>0</v>
      </c>
      <c r="V330" s="16">
        <f t="shared" si="19"/>
        <v>0</v>
      </c>
      <c r="W330" s="53">
        <f>IF(Table3[[#This Row],[Payment]]&gt;0,W329-Table3[[#This Row],[Payment]]+W329*$R$3,0)</f>
        <v>0</v>
      </c>
    </row>
    <row r="331" spans="20:23" x14ac:dyDescent="0.25">
      <c r="T331" s="50">
        <v>330</v>
      </c>
      <c r="U331" s="50">
        <f t="shared" si="20"/>
        <v>0</v>
      </c>
      <c r="V331" s="16">
        <f t="shared" si="19"/>
        <v>0</v>
      </c>
      <c r="W331" s="53">
        <f>IF(Table3[[#This Row],[Payment]]&gt;0,W330-Table3[[#This Row],[Payment]]+W330*$R$3,0)</f>
        <v>0</v>
      </c>
    </row>
    <row r="332" spans="20:23" x14ac:dyDescent="0.25">
      <c r="T332" s="50">
        <v>331</v>
      </c>
      <c r="U332" s="50">
        <f t="shared" si="20"/>
        <v>0</v>
      </c>
      <c r="V332" s="16">
        <f t="shared" si="19"/>
        <v>0</v>
      </c>
      <c r="W332" s="53">
        <f>IF(Table3[[#This Row],[Payment]]&gt;0,W331-Table3[[#This Row],[Payment]]+W331*$R$3,0)</f>
        <v>0</v>
      </c>
    </row>
    <row r="333" spans="20:23" x14ac:dyDescent="0.25">
      <c r="T333" s="50">
        <v>332</v>
      </c>
      <c r="U333" s="50">
        <f t="shared" si="20"/>
        <v>0</v>
      </c>
      <c r="V333" s="16">
        <f t="shared" si="19"/>
        <v>0</v>
      </c>
      <c r="W333" s="53">
        <f>IF(Table3[[#This Row],[Payment]]&gt;0,W332-Table3[[#This Row],[Payment]]+W332*$R$3,0)</f>
        <v>0</v>
      </c>
    </row>
    <row r="334" spans="20:23" x14ac:dyDescent="0.25">
      <c r="T334" s="50">
        <v>333</v>
      </c>
      <c r="U334" s="50">
        <f t="shared" si="20"/>
        <v>0</v>
      </c>
      <c r="V334" s="16">
        <f t="shared" si="19"/>
        <v>0</v>
      </c>
      <c r="W334" s="53">
        <f>IF(Table3[[#This Row],[Payment]]&gt;0,W333-Table3[[#This Row],[Payment]]+W333*$R$3,0)</f>
        <v>0</v>
      </c>
    </row>
    <row r="335" spans="20:23" x14ac:dyDescent="0.25">
      <c r="T335" s="50">
        <v>334</v>
      </c>
      <c r="U335" s="50">
        <f t="shared" si="20"/>
        <v>0</v>
      </c>
      <c r="V335" s="16">
        <f t="shared" si="19"/>
        <v>0</v>
      </c>
      <c r="W335" s="53">
        <f>IF(Table3[[#This Row],[Payment]]&gt;0,W334-Table3[[#This Row],[Payment]]+W334*$R$3,0)</f>
        <v>0</v>
      </c>
    </row>
    <row r="336" spans="20:23" x14ac:dyDescent="0.25">
      <c r="T336" s="50">
        <v>335</v>
      </c>
      <c r="U336" s="50">
        <f t="shared" si="20"/>
        <v>0</v>
      </c>
      <c r="V336" s="16">
        <f t="shared" si="19"/>
        <v>0</v>
      </c>
      <c r="W336" s="53">
        <f>IF(Table3[[#This Row],[Payment]]&gt;0,W335-Table3[[#This Row],[Payment]]+W335*$R$3,0)</f>
        <v>0</v>
      </c>
    </row>
    <row r="337" spans="20:23" x14ac:dyDescent="0.25">
      <c r="T337" s="50">
        <v>336</v>
      </c>
      <c r="U337" s="50">
        <f t="shared" si="20"/>
        <v>0</v>
      </c>
      <c r="V337" s="16">
        <f t="shared" si="19"/>
        <v>0</v>
      </c>
      <c r="W337" s="53">
        <f>IF(Table3[[#This Row],[Payment]]&gt;0,W336-Table3[[#This Row],[Payment]]+W336*$R$3,0)</f>
        <v>0</v>
      </c>
    </row>
    <row r="338" spans="20:23" x14ac:dyDescent="0.25">
      <c r="T338" s="50">
        <v>337</v>
      </c>
      <c r="U338" s="50">
        <f t="shared" si="20"/>
        <v>0</v>
      </c>
      <c r="V338" s="16">
        <f t="shared" si="19"/>
        <v>0</v>
      </c>
      <c r="W338" s="53">
        <f>IF(Table3[[#This Row],[Payment]]&gt;0,W337-Table3[[#This Row],[Payment]]+W337*$R$3,0)</f>
        <v>0</v>
      </c>
    </row>
    <row r="339" spans="20:23" x14ac:dyDescent="0.25">
      <c r="T339" s="50">
        <v>338</v>
      </c>
      <c r="U339" s="50">
        <f t="shared" si="20"/>
        <v>0</v>
      </c>
      <c r="V339" s="16">
        <f t="shared" si="19"/>
        <v>0</v>
      </c>
      <c r="W339" s="53">
        <f>IF(Table3[[#This Row],[Payment]]&gt;0,W338-Table3[[#This Row],[Payment]]+W338*$R$3,0)</f>
        <v>0</v>
      </c>
    </row>
    <row r="340" spans="20:23" x14ac:dyDescent="0.25">
      <c r="T340" s="50">
        <v>339</v>
      </c>
      <c r="U340" s="50">
        <f t="shared" si="20"/>
        <v>0</v>
      </c>
      <c r="V340" s="16">
        <f t="shared" si="19"/>
        <v>0</v>
      </c>
      <c r="W340" s="53">
        <f>IF(Table3[[#This Row],[Payment]]&gt;0,W339-Table3[[#This Row],[Payment]]+W339*$R$3,0)</f>
        <v>0</v>
      </c>
    </row>
    <row r="341" spans="20:23" x14ac:dyDescent="0.25">
      <c r="T341" s="50">
        <v>340</v>
      </c>
      <c r="U341" s="50">
        <f t="shared" si="20"/>
        <v>0</v>
      </c>
      <c r="V341" s="16">
        <f t="shared" si="19"/>
        <v>0</v>
      </c>
      <c r="W341" s="53">
        <f>IF(Table3[[#This Row],[Payment]]&gt;0,W340-Table3[[#This Row],[Payment]]+W340*$R$3,0)</f>
        <v>0</v>
      </c>
    </row>
    <row r="342" spans="20:23" x14ac:dyDescent="0.25">
      <c r="T342" s="50">
        <v>341</v>
      </c>
      <c r="U342" s="50">
        <f t="shared" si="20"/>
        <v>0</v>
      </c>
      <c r="V342" s="16">
        <f t="shared" si="19"/>
        <v>0</v>
      </c>
      <c r="W342" s="53">
        <f>IF(Table3[[#This Row],[Payment]]&gt;0,W341-Table3[[#This Row],[Payment]]+W341*$R$3,0)</f>
        <v>0</v>
      </c>
    </row>
    <row r="343" spans="20:23" x14ac:dyDescent="0.25">
      <c r="T343" s="50">
        <v>342</v>
      </c>
      <c r="U343" s="50">
        <f t="shared" si="20"/>
        <v>0</v>
      </c>
      <c r="V343" s="16">
        <f t="shared" si="19"/>
        <v>0</v>
      </c>
      <c r="W343" s="53">
        <f>IF(Table3[[#This Row],[Payment]]&gt;0,W342-Table3[[#This Row],[Payment]]+W342*$R$3,0)</f>
        <v>0</v>
      </c>
    </row>
    <row r="344" spans="20:23" x14ac:dyDescent="0.25">
      <c r="T344" s="50">
        <v>343</v>
      </c>
      <c r="U344" s="50">
        <f t="shared" si="20"/>
        <v>0</v>
      </c>
      <c r="V344" s="16">
        <f t="shared" si="19"/>
        <v>0</v>
      </c>
      <c r="W344" s="53">
        <f>IF(Table3[[#This Row],[Payment]]&gt;0,W343-Table3[[#This Row],[Payment]]+W343*$R$3,0)</f>
        <v>0</v>
      </c>
    </row>
    <row r="345" spans="20:23" x14ac:dyDescent="0.25">
      <c r="T345" s="50">
        <v>344</v>
      </c>
      <c r="U345" s="50">
        <f t="shared" si="20"/>
        <v>0</v>
      </c>
      <c r="V345" s="16">
        <f t="shared" si="19"/>
        <v>0</v>
      </c>
      <c r="W345" s="53">
        <f>IF(Table3[[#This Row],[Payment]]&gt;0,W344-Table3[[#This Row],[Payment]]+W344*$R$3,0)</f>
        <v>0</v>
      </c>
    </row>
    <row r="346" spans="20:23" x14ac:dyDescent="0.25">
      <c r="T346" s="50">
        <v>345</v>
      </c>
      <c r="U346" s="50">
        <f t="shared" si="20"/>
        <v>0</v>
      </c>
      <c r="V346" s="16">
        <f t="shared" ref="V346:V409" si="21">IF(U346&gt;0,V334*(1+$B$2),0)</f>
        <v>0</v>
      </c>
      <c r="W346" s="53">
        <f>IF(Table3[[#This Row],[Payment]]&gt;0,W345-Table3[[#This Row],[Payment]]+W345*$R$3,0)</f>
        <v>0</v>
      </c>
    </row>
    <row r="347" spans="20:23" x14ac:dyDescent="0.25">
      <c r="T347" s="50">
        <v>346</v>
      </c>
      <c r="U347" s="50">
        <f t="shared" si="20"/>
        <v>0</v>
      </c>
      <c r="V347" s="16">
        <f t="shared" si="21"/>
        <v>0</v>
      </c>
      <c r="W347" s="53">
        <f>IF(Table3[[#This Row],[Payment]]&gt;0,W346-Table3[[#This Row],[Payment]]+W346*$R$3,0)</f>
        <v>0</v>
      </c>
    </row>
    <row r="348" spans="20:23" x14ac:dyDescent="0.25">
      <c r="T348" s="50">
        <v>347</v>
      </c>
      <c r="U348" s="50">
        <f t="shared" si="20"/>
        <v>0</v>
      </c>
      <c r="V348" s="16">
        <f t="shared" si="21"/>
        <v>0</v>
      </c>
      <c r="W348" s="53">
        <f>IF(Table3[[#This Row],[Payment]]&gt;0,W347-Table3[[#This Row],[Payment]]+W347*$R$3,0)</f>
        <v>0</v>
      </c>
    </row>
    <row r="349" spans="20:23" x14ac:dyDescent="0.25">
      <c r="T349" s="50">
        <v>348</v>
      </c>
      <c r="U349" s="50">
        <f t="shared" si="20"/>
        <v>0</v>
      </c>
      <c r="V349" s="16">
        <f t="shared" si="21"/>
        <v>0</v>
      </c>
      <c r="W349" s="53">
        <f>IF(Table3[[#This Row],[Payment]]&gt;0,W348-Table3[[#This Row],[Payment]]+W348*$R$3,0)</f>
        <v>0</v>
      </c>
    </row>
    <row r="350" spans="20:23" x14ac:dyDescent="0.25">
      <c r="T350" s="50">
        <v>349</v>
      </c>
      <c r="U350" s="50">
        <f t="shared" si="20"/>
        <v>0</v>
      </c>
      <c r="V350" s="16">
        <f t="shared" si="21"/>
        <v>0</v>
      </c>
      <c r="W350" s="53">
        <f>IF(Table3[[#This Row],[Payment]]&gt;0,W349-Table3[[#This Row],[Payment]]+W349*$R$3,0)</f>
        <v>0</v>
      </c>
    </row>
    <row r="351" spans="20:23" x14ac:dyDescent="0.25">
      <c r="T351" s="50">
        <v>350</v>
      </c>
      <c r="U351" s="50">
        <f t="shared" si="20"/>
        <v>0</v>
      </c>
      <c r="V351" s="16">
        <f t="shared" si="21"/>
        <v>0</v>
      </c>
      <c r="W351" s="53">
        <f>IF(Table3[[#This Row],[Payment]]&gt;0,W350-Table3[[#This Row],[Payment]]+W350*$R$3,0)</f>
        <v>0</v>
      </c>
    </row>
    <row r="352" spans="20:23" x14ac:dyDescent="0.25">
      <c r="T352" s="50">
        <v>351</v>
      </c>
      <c r="U352" s="50">
        <f t="shared" si="20"/>
        <v>0</v>
      </c>
      <c r="V352" s="16">
        <f t="shared" si="21"/>
        <v>0</v>
      </c>
      <c r="W352" s="53">
        <f>IF(Table3[[#This Row],[Payment]]&gt;0,W351-Table3[[#This Row],[Payment]]+W351*$R$3,0)</f>
        <v>0</v>
      </c>
    </row>
    <row r="353" spans="20:23" x14ac:dyDescent="0.25">
      <c r="T353" s="50">
        <v>352</v>
      </c>
      <c r="U353" s="50">
        <f t="shared" si="20"/>
        <v>0</v>
      </c>
      <c r="V353" s="16">
        <f t="shared" si="21"/>
        <v>0</v>
      </c>
      <c r="W353" s="53">
        <f>IF(Table3[[#This Row],[Payment]]&gt;0,W352-Table3[[#This Row],[Payment]]+W352*$R$3,0)</f>
        <v>0</v>
      </c>
    </row>
    <row r="354" spans="20:23" x14ac:dyDescent="0.25">
      <c r="T354" s="50">
        <v>353</v>
      </c>
      <c r="U354" s="50">
        <f t="shared" si="20"/>
        <v>0</v>
      </c>
      <c r="V354" s="16">
        <f t="shared" si="21"/>
        <v>0</v>
      </c>
      <c r="W354" s="53">
        <f>IF(Table3[[#This Row],[Payment]]&gt;0,W353-Table3[[#This Row],[Payment]]+W353*$R$3,0)</f>
        <v>0</v>
      </c>
    </row>
    <row r="355" spans="20:23" x14ac:dyDescent="0.25">
      <c r="T355" s="50">
        <v>354</v>
      </c>
      <c r="U355" s="50">
        <f t="shared" si="20"/>
        <v>0</v>
      </c>
      <c r="V355" s="16">
        <f t="shared" si="21"/>
        <v>0</v>
      </c>
      <c r="W355" s="53">
        <f>IF(Table3[[#This Row],[Payment]]&gt;0,W354-Table3[[#This Row],[Payment]]+W354*$R$3,0)</f>
        <v>0</v>
      </c>
    </row>
    <row r="356" spans="20:23" x14ac:dyDescent="0.25">
      <c r="T356" s="50">
        <v>355</v>
      </c>
      <c r="U356" s="50">
        <f t="shared" si="20"/>
        <v>0</v>
      </c>
      <c r="V356" s="16">
        <f t="shared" si="21"/>
        <v>0</v>
      </c>
      <c r="W356" s="53">
        <f>IF(Table3[[#This Row],[Payment]]&gt;0,W355-Table3[[#This Row],[Payment]]+W355*$R$3,0)</f>
        <v>0</v>
      </c>
    </row>
    <row r="357" spans="20:23" x14ac:dyDescent="0.25">
      <c r="T357" s="50">
        <v>356</v>
      </c>
      <c r="U357" s="50">
        <f t="shared" si="20"/>
        <v>0</v>
      </c>
      <c r="V357" s="16">
        <f t="shared" si="21"/>
        <v>0</v>
      </c>
      <c r="W357" s="53">
        <f>IF(Table3[[#This Row],[Payment]]&gt;0,W356-Table3[[#This Row],[Payment]]+W356*$R$3,0)</f>
        <v>0</v>
      </c>
    </row>
    <row r="358" spans="20:23" x14ac:dyDescent="0.25">
      <c r="T358" s="50">
        <v>357</v>
      </c>
      <c r="U358" s="50">
        <f t="shared" si="20"/>
        <v>0</v>
      </c>
      <c r="V358" s="16">
        <f t="shared" si="21"/>
        <v>0</v>
      </c>
      <c r="W358" s="53">
        <f>IF(Table3[[#This Row],[Payment]]&gt;0,W357-Table3[[#This Row],[Payment]]+W357*$R$3,0)</f>
        <v>0</v>
      </c>
    </row>
    <row r="359" spans="20:23" x14ac:dyDescent="0.25">
      <c r="T359" s="50">
        <v>358</v>
      </c>
      <c r="U359" s="50">
        <f t="shared" si="20"/>
        <v>0</v>
      </c>
      <c r="V359" s="16">
        <f t="shared" si="21"/>
        <v>0</v>
      </c>
      <c r="W359" s="53">
        <f>IF(Table3[[#This Row],[Payment]]&gt;0,W358-Table3[[#This Row],[Payment]]+W358*$R$3,0)</f>
        <v>0</v>
      </c>
    </row>
    <row r="360" spans="20:23" x14ac:dyDescent="0.25">
      <c r="T360" s="50">
        <v>359</v>
      </c>
      <c r="U360" s="50">
        <f t="shared" si="20"/>
        <v>0</v>
      </c>
      <c r="V360" s="16">
        <f t="shared" si="21"/>
        <v>0</v>
      </c>
      <c r="W360" s="53">
        <f>IF(Table3[[#This Row],[Payment]]&gt;0,W359-Table3[[#This Row],[Payment]]+W359*$R$3,0)</f>
        <v>0</v>
      </c>
    </row>
    <row r="361" spans="20:23" x14ac:dyDescent="0.25">
      <c r="T361" s="50">
        <v>360</v>
      </c>
      <c r="U361" s="50">
        <f t="shared" si="20"/>
        <v>0</v>
      </c>
      <c r="V361" s="16">
        <f t="shared" si="21"/>
        <v>0</v>
      </c>
      <c r="W361" s="53">
        <f>IF(Table3[[#This Row],[Payment]]&gt;0,W360-Table3[[#This Row],[Payment]]+W360*$R$3,0)</f>
        <v>0</v>
      </c>
    </row>
    <row r="362" spans="20:23" x14ac:dyDescent="0.25">
      <c r="T362" s="50">
        <v>361</v>
      </c>
      <c r="U362" s="50">
        <f t="shared" si="20"/>
        <v>0</v>
      </c>
      <c r="V362" s="16">
        <f t="shared" si="21"/>
        <v>0</v>
      </c>
      <c r="W362" s="53">
        <f>IF(Table3[[#This Row],[Payment]]&gt;0,W361-Table3[[#This Row],[Payment]]+W361*$R$3,0)</f>
        <v>0</v>
      </c>
    </row>
    <row r="363" spans="20:23" x14ac:dyDescent="0.25">
      <c r="T363" s="50">
        <v>362</v>
      </c>
      <c r="U363" s="50">
        <f t="shared" si="20"/>
        <v>0</v>
      </c>
      <c r="V363" s="16">
        <f t="shared" si="21"/>
        <v>0</v>
      </c>
      <c r="W363" s="53">
        <f>IF(Table3[[#This Row],[Payment]]&gt;0,W362-Table3[[#This Row],[Payment]]+W362*$R$3,0)</f>
        <v>0</v>
      </c>
    </row>
    <row r="364" spans="20:23" x14ac:dyDescent="0.25">
      <c r="T364" s="50">
        <v>363</v>
      </c>
      <c r="U364" s="50">
        <f t="shared" si="20"/>
        <v>0</v>
      </c>
      <c r="V364" s="16">
        <f t="shared" si="21"/>
        <v>0</v>
      </c>
      <c r="W364" s="53">
        <f>IF(Table3[[#This Row],[Payment]]&gt;0,W363-Table3[[#This Row],[Payment]]+W363*$R$3,0)</f>
        <v>0</v>
      </c>
    </row>
    <row r="365" spans="20:23" x14ac:dyDescent="0.25">
      <c r="T365" s="50">
        <v>364</v>
      </c>
      <c r="U365" s="50">
        <f t="shared" si="20"/>
        <v>0</v>
      </c>
      <c r="V365" s="16">
        <f t="shared" si="21"/>
        <v>0</v>
      </c>
      <c r="W365" s="53">
        <f>IF(Table3[[#This Row],[Payment]]&gt;0,W364-Table3[[#This Row],[Payment]]+W364*$R$3,0)</f>
        <v>0</v>
      </c>
    </row>
    <row r="366" spans="20:23" x14ac:dyDescent="0.25">
      <c r="T366" s="50">
        <v>365</v>
      </c>
      <c r="U366" s="50">
        <f t="shared" si="20"/>
        <v>0</v>
      </c>
      <c r="V366" s="16">
        <f t="shared" si="21"/>
        <v>0</v>
      </c>
      <c r="W366" s="53">
        <f>IF(Table3[[#This Row],[Payment]]&gt;0,W365-Table3[[#This Row],[Payment]]+W365*$R$3,0)</f>
        <v>0</v>
      </c>
    </row>
    <row r="367" spans="20:23" x14ac:dyDescent="0.25">
      <c r="T367" s="50">
        <v>366</v>
      </c>
      <c r="U367" s="50">
        <f t="shared" si="20"/>
        <v>0</v>
      </c>
      <c r="V367" s="16">
        <f t="shared" si="21"/>
        <v>0</v>
      </c>
      <c r="W367" s="53">
        <f>IF(Table3[[#This Row],[Payment]]&gt;0,W366-Table3[[#This Row],[Payment]]+W366*$R$3,0)</f>
        <v>0</v>
      </c>
    </row>
    <row r="368" spans="20:23" x14ac:dyDescent="0.25">
      <c r="T368" s="50">
        <v>367</v>
      </c>
      <c r="U368" s="50">
        <f t="shared" si="20"/>
        <v>0</v>
      </c>
      <c r="V368" s="16">
        <f t="shared" si="21"/>
        <v>0</v>
      </c>
      <c r="W368" s="53">
        <f>IF(Table3[[#This Row],[Payment]]&gt;0,W367-Table3[[#This Row],[Payment]]+W367*$R$3,0)</f>
        <v>0</v>
      </c>
    </row>
    <row r="369" spans="20:23" x14ac:dyDescent="0.25">
      <c r="T369" s="50">
        <v>368</v>
      </c>
      <c r="U369" s="50">
        <f t="shared" si="20"/>
        <v>0</v>
      </c>
      <c r="V369" s="16">
        <f t="shared" si="21"/>
        <v>0</v>
      </c>
      <c r="W369" s="53">
        <f>IF(Table3[[#This Row],[Payment]]&gt;0,W368-Table3[[#This Row],[Payment]]+W368*$R$3,0)</f>
        <v>0</v>
      </c>
    </row>
    <row r="370" spans="20:23" x14ac:dyDescent="0.25">
      <c r="T370" s="50">
        <v>369</v>
      </c>
      <c r="U370" s="50">
        <f t="shared" si="20"/>
        <v>0</v>
      </c>
      <c r="V370" s="16">
        <f t="shared" si="21"/>
        <v>0</v>
      </c>
      <c r="W370" s="53">
        <f>IF(Table3[[#This Row],[Payment]]&gt;0,W369-Table3[[#This Row],[Payment]]+W369*$R$3,0)</f>
        <v>0</v>
      </c>
    </row>
    <row r="371" spans="20:23" x14ac:dyDescent="0.25">
      <c r="T371" s="50">
        <v>370</v>
      </c>
      <c r="U371" s="50">
        <f t="shared" si="20"/>
        <v>0</v>
      </c>
      <c r="V371" s="16">
        <f t="shared" si="21"/>
        <v>0</v>
      </c>
      <c r="W371" s="53">
        <f>IF(Table3[[#This Row],[Payment]]&gt;0,W370-Table3[[#This Row],[Payment]]+W370*$R$3,0)</f>
        <v>0</v>
      </c>
    </row>
    <row r="372" spans="20:23" x14ac:dyDescent="0.25">
      <c r="T372" s="50">
        <v>371</v>
      </c>
      <c r="U372" s="50">
        <f t="shared" si="20"/>
        <v>0</v>
      </c>
      <c r="V372" s="16">
        <f t="shared" si="21"/>
        <v>0</v>
      </c>
      <c r="W372" s="53">
        <f>IF(Table3[[#This Row],[Payment]]&gt;0,W371-Table3[[#This Row],[Payment]]+W371*$R$3,0)</f>
        <v>0</v>
      </c>
    </row>
    <row r="373" spans="20:23" x14ac:dyDescent="0.25">
      <c r="T373" s="50">
        <v>372</v>
      </c>
      <c r="U373" s="50">
        <f t="shared" si="20"/>
        <v>0</v>
      </c>
      <c r="V373" s="16">
        <f t="shared" si="21"/>
        <v>0</v>
      </c>
      <c r="W373" s="53">
        <f>IF(Table3[[#This Row],[Payment]]&gt;0,W372-Table3[[#This Row],[Payment]]+W372*$R$3,0)</f>
        <v>0</v>
      </c>
    </row>
    <row r="374" spans="20:23" x14ac:dyDescent="0.25">
      <c r="T374" s="50">
        <v>373</v>
      </c>
      <c r="U374" s="50">
        <f t="shared" si="20"/>
        <v>0</v>
      </c>
      <c r="V374" s="16">
        <f t="shared" si="21"/>
        <v>0</v>
      </c>
      <c r="W374" s="53">
        <f>IF(Table3[[#This Row],[Payment]]&gt;0,W373-Table3[[#This Row],[Payment]]+W373*$R$3,0)</f>
        <v>0</v>
      </c>
    </row>
    <row r="375" spans="20:23" x14ac:dyDescent="0.25">
      <c r="T375" s="50">
        <v>374</v>
      </c>
      <c r="U375" s="50">
        <f t="shared" si="20"/>
        <v>0</v>
      </c>
      <c r="V375" s="16">
        <f t="shared" si="21"/>
        <v>0</v>
      </c>
      <c r="W375" s="53">
        <f>IF(Table3[[#This Row],[Payment]]&gt;0,W374-Table3[[#This Row],[Payment]]+W374*$R$3,0)</f>
        <v>0</v>
      </c>
    </row>
    <row r="376" spans="20:23" x14ac:dyDescent="0.25">
      <c r="T376" s="50">
        <v>375</v>
      </c>
      <c r="U376" s="50">
        <f t="shared" si="20"/>
        <v>0</v>
      </c>
      <c r="V376" s="16">
        <f t="shared" si="21"/>
        <v>0</v>
      </c>
      <c r="W376" s="53">
        <f>IF(Table3[[#This Row],[Payment]]&gt;0,W375-Table3[[#This Row],[Payment]]+W375*$R$3,0)</f>
        <v>0</v>
      </c>
    </row>
    <row r="377" spans="20:23" x14ac:dyDescent="0.25">
      <c r="T377" s="50">
        <v>376</v>
      </c>
      <c r="U377" s="50">
        <f t="shared" si="20"/>
        <v>0</v>
      </c>
      <c r="V377" s="16">
        <f t="shared" si="21"/>
        <v>0</v>
      </c>
      <c r="W377" s="53">
        <f>IF(Table3[[#This Row],[Payment]]&gt;0,W376-Table3[[#This Row],[Payment]]+W376*$R$3,0)</f>
        <v>0</v>
      </c>
    </row>
    <row r="378" spans="20:23" x14ac:dyDescent="0.25">
      <c r="T378" s="50">
        <v>377</v>
      </c>
      <c r="U378" s="50">
        <f t="shared" si="20"/>
        <v>0</v>
      </c>
      <c r="V378" s="16">
        <f t="shared" si="21"/>
        <v>0</v>
      </c>
      <c r="W378" s="53">
        <f>IF(Table3[[#This Row],[Payment]]&gt;0,W377-Table3[[#This Row],[Payment]]+W377*$R$3,0)</f>
        <v>0</v>
      </c>
    </row>
    <row r="379" spans="20:23" x14ac:dyDescent="0.25">
      <c r="T379" s="50">
        <v>378</v>
      </c>
      <c r="U379" s="50">
        <f t="shared" si="20"/>
        <v>0</v>
      </c>
      <c r="V379" s="16">
        <f t="shared" si="21"/>
        <v>0</v>
      </c>
      <c r="W379" s="53">
        <f>IF(Table3[[#This Row],[Payment]]&gt;0,W378-Table3[[#This Row],[Payment]]+W378*$R$3,0)</f>
        <v>0</v>
      </c>
    </row>
    <row r="380" spans="20:23" x14ac:dyDescent="0.25">
      <c r="T380" s="50">
        <v>379</v>
      </c>
      <c r="U380" s="50">
        <f t="shared" si="20"/>
        <v>0</v>
      </c>
      <c r="V380" s="16">
        <f t="shared" si="21"/>
        <v>0</v>
      </c>
      <c r="W380" s="53">
        <f>IF(Table3[[#This Row],[Payment]]&gt;0,W379-Table3[[#This Row],[Payment]]+W379*$R$3,0)</f>
        <v>0</v>
      </c>
    </row>
    <row r="381" spans="20:23" x14ac:dyDescent="0.25">
      <c r="T381" s="50">
        <v>380</v>
      </c>
      <c r="U381" s="50">
        <f t="shared" si="20"/>
        <v>0</v>
      </c>
      <c r="V381" s="16">
        <f t="shared" si="21"/>
        <v>0</v>
      </c>
      <c r="W381" s="53">
        <f>IF(Table3[[#This Row],[Payment]]&gt;0,W380-Table3[[#This Row],[Payment]]+W380*$R$3,0)</f>
        <v>0</v>
      </c>
    </row>
    <row r="382" spans="20:23" x14ac:dyDescent="0.25">
      <c r="T382" s="50">
        <v>381</v>
      </c>
      <c r="U382" s="50">
        <f t="shared" si="20"/>
        <v>0</v>
      </c>
      <c r="V382" s="16">
        <f t="shared" si="21"/>
        <v>0</v>
      </c>
      <c r="W382" s="53">
        <f>IF(Table3[[#This Row],[Payment]]&gt;0,W381-Table3[[#This Row],[Payment]]+W381*$R$3,0)</f>
        <v>0</v>
      </c>
    </row>
    <row r="383" spans="20:23" x14ac:dyDescent="0.25">
      <c r="T383" s="50">
        <v>382</v>
      </c>
      <c r="U383" s="50">
        <f t="shared" si="20"/>
        <v>0</v>
      </c>
      <c r="V383" s="16">
        <f t="shared" si="21"/>
        <v>0</v>
      </c>
      <c r="W383" s="53">
        <f>IF(Table3[[#This Row],[Payment]]&gt;0,W382-Table3[[#This Row],[Payment]]+W382*$R$3,0)</f>
        <v>0</v>
      </c>
    </row>
    <row r="384" spans="20:23" x14ac:dyDescent="0.25">
      <c r="T384" s="50">
        <v>383</v>
      </c>
      <c r="U384" s="50">
        <f t="shared" si="20"/>
        <v>0</v>
      </c>
      <c r="V384" s="16">
        <f t="shared" si="21"/>
        <v>0</v>
      </c>
      <c r="W384" s="53">
        <f>IF(Table3[[#This Row],[Payment]]&gt;0,W383-Table3[[#This Row],[Payment]]+W383*$R$3,0)</f>
        <v>0</v>
      </c>
    </row>
    <row r="385" spans="20:23" x14ac:dyDescent="0.25">
      <c r="T385" s="50">
        <v>384</v>
      </c>
      <c r="U385" s="50">
        <f t="shared" si="20"/>
        <v>0</v>
      </c>
      <c r="V385" s="16">
        <f t="shared" si="21"/>
        <v>0</v>
      </c>
      <c r="W385" s="53">
        <f>IF(Table3[[#This Row],[Payment]]&gt;0,W384-Table3[[#This Row],[Payment]]+W384*$R$3,0)</f>
        <v>0</v>
      </c>
    </row>
    <row r="386" spans="20:23" x14ac:dyDescent="0.25">
      <c r="T386" s="50">
        <v>385</v>
      </c>
      <c r="U386" s="50">
        <f t="shared" si="20"/>
        <v>0</v>
      </c>
      <c r="V386" s="16">
        <f t="shared" si="21"/>
        <v>0</v>
      </c>
      <c r="W386" s="53">
        <f>IF(Table3[[#This Row],[Payment]]&gt;0,W385-Table3[[#This Row],[Payment]]+W385*$R$3,0)</f>
        <v>0</v>
      </c>
    </row>
    <row r="387" spans="20:23" x14ac:dyDescent="0.25">
      <c r="T387" s="50">
        <v>386</v>
      </c>
      <c r="U387" s="50">
        <f t="shared" ref="U387:U450" si="22">IF(T387&lt;=$R$4,T387,0)</f>
        <v>0</v>
      </c>
      <c r="V387" s="16">
        <f t="shared" si="21"/>
        <v>0</v>
      </c>
      <c r="W387" s="53">
        <f>IF(Table3[[#This Row],[Payment]]&gt;0,W386-Table3[[#This Row],[Payment]]+W386*$R$3,0)</f>
        <v>0</v>
      </c>
    </row>
    <row r="388" spans="20:23" x14ac:dyDescent="0.25">
      <c r="T388" s="50">
        <v>387</v>
      </c>
      <c r="U388" s="50">
        <f t="shared" si="22"/>
        <v>0</v>
      </c>
      <c r="V388" s="16">
        <f t="shared" si="21"/>
        <v>0</v>
      </c>
      <c r="W388" s="53">
        <f>IF(Table3[[#This Row],[Payment]]&gt;0,W387-Table3[[#This Row],[Payment]]+W387*$R$3,0)</f>
        <v>0</v>
      </c>
    </row>
    <row r="389" spans="20:23" x14ac:dyDescent="0.25">
      <c r="T389" s="50">
        <v>388</v>
      </c>
      <c r="U389" s="50">
        <f t="shared" si="22"/>
        <v>0</v>
      </c>
      <c r="V389" s="16">
        <f t="shared" si="21"/>
        <v>0</v>
      </c>
      <c r="W389" s="53">
        <f>IF(Table3[[#This Row],[Payment]]&gt;0,W388-Table3[[#This Row],[Payment]]+W388*$R$3,0)</f>
        <v>0</v>
      </c>
    </row>
    <row r="390" spans="20:23" x14ac:dyDescent="0.25">
      <c r="T390" s="50">
        <v>389</v>
      </c>
      <c r="U390" s="50">
        <f t="shared" si="22"/>
        <v>0</v>
      </c>
      <c r="V390" s="16">
        <f t="shared" si="21"/>
        <v>0</v>
      </c>
      <c r="W390" s="53">
        <f>IF(Table3[[#This Row],[Payment]]&gt;0,W389-Table3[[#This Row],[Payment]]+W389*$R$3,0)</f>
        <v>0</v>
      </c>
    </row>
    <row r="391" spans="20:23" x14ac:dyDescent="0.25">
      <c r="T391" s="50">
        <v>390</v>
      </c>
      <c r="U391" s="50">
        <f t="shared" si="22"/>
        <v>0</v>
      </c>
      <c r="V391" s="16">
        <f t="shared" si="21"/>
        <v>0</v>
      </c>
      <c r="W391" s="53">
        <f>IF(Table3[[#This Row],[Payment]]&gt;0,W390-Table3[[#This Row],[Payment]]+W390*$R$3,0)</f>
        <v>0</v>
      </c>
    </row>
    <row r="392" spans="20:23" x14ac:dyDescent="0.25">
      <c r="T392" s="50">
        <v>391</v>
      </c>
      <c r="U392" s="50">
        <f t="shared" si="22"/>
        <v>0</v>
      </c>
      <c r="V392" s="16">
        <f t="shared" si="21"/>
        <v>0</v>
      </c>
      <c r="W392" s="53">
        <f>IF(Table3[[#This Row],[Payment]]&gt;0,W391-Table3[[#This Row],[Payment]]+W391*$R$3,0)</f>
        <v>0</v>
      </c>
    </row>
    <row r="393" spans="20:23" x14ac:dyDescent="0.25">
      <c r="T393" s="50">
        <v>392</v>
      </c>
      <c r="U393" s="50">
        <f t="shared" si="22"/>
        <v>0</v>
      </c>
      <c r="V393" s="16">
        <f t="shared" si="21"/>
        <v>0</v>
      </c>
      <c r="W393" s="53">
        <f>IF(Table3[[#This Row],[Payment]]&gt;0,W392-Table3[[#This Row],[Payment]]+W392*$R$3,0)</f>
        <v>0</v>
      </c>
    </row>
    <row r="394" spans="20:23" x14ac:dyDescent="0.25">
      <c r="T394" s="50">
        <v>393</v>
      </c>
      <c r="U394" s="50">
        <f t="shared" si="22"/>
        <v>0</v>
      </c>
      <c r="V394" s="16">
        <f t="shared" si="21"/>
        <v>0</v>
      </c>
      <c r="W394" s="53">
        <f>IF(Table3[[#This Row],[Payment]]&gt;0,W393-Table3[[#This Row],[Payment]]+W393*$R$3,0)</f>
        <v>0</v>
      </c>
    </row>
    <row r="395" spans="20:23" x14ac:dyDescent="0.25">
      <c r="T395" s="50">
        <v>394</v>
      </c>
      <c r="U395" s="50">
        <f t="shared" si="22"/>
        <v>0</v>
      </c>
      <c r="V395" s="16">
        <f t="shared" si="21"/>
        <v>0</v>
      </c>
      <c r="W395" s="53">
        <f>IF(Table3[[#This Row],[Payment]]&gt;0,W394-Table3[[#This Row],[Payment]]+W394*$R$3,0)</f>
        <v>0</v>
      </c>
    </row>
    <row r="396" spans="20:23" x14ac:dyDescent="0.25">
      <c r="T396" s="50">
        <v>395</v>
      </c>
      <c r="U396" s="50">
        <f t="shared" si="22"/>
        <v>0</v>
      </c>
      <c r="V396" s="16">
        <f t="shared" si="21"/>
        <v>0</v>
      </c>
      <c r="W396" s="53">
        <f>IF(Table3[[#This Row],[Payment]]&gt;0,W395-Table3[[#This Row],[Payment]]+W395*$R$3,0)</f>
        <v>0</v>
      </c>
    </row>
    <row r="397" spans="20:23" x14ac:dyDescent="0.25">
      <c r="T397" s="50">
        <v>396</v>
      </c>
      <c r="U397" s="50">
        <f t="shared" si="22"/>
        <v>0</v>
      </c>
      <c r="V397" s="16">
        <f t="shared" si="21"/>
        <v>0</v>
      </c>
      <c r="W397" s="53">
        <f>IF(Table3[[#This Row],[Payment]]&gt;0,W396-Table3[[#This Row],[Payment]]+W396*$R$3,0)</f>
        <v>0</v>
      </c>
    </row>
    <row r="398" spans="20:23" x14ac:dyDescent="0.25">
      <c r="T398" s="50">
        <v>397</v>
      </c>
      <c r="U398" s="50">
        <f t="shared" si="22"/>
        <v>0</v>
      </c>
      <c r="V398" s="16">
        <f t="shared" si="21"/>
        <v>0</v>
      </c>
      <c r="W398" s="53">
        <f>IF(Table3[[#This Row],[Payment]]&gt;0,W397-Table3[[#This Row],[Payment]]+W397*$R$3,0)</f>
        <v>0</v>
      </c>
    </row>
    <row r="399" spans="20:23" x14ac:dyDescent="0.25">
      <c r="T399" s="50">
        <v>398</v>
      </c>
      <c r="U399" s="50">
        <f t="shared" si="22"/>
        <v>0</v>
      </c>
      <c r="V399" s="16">
        <f t="shared" si="21"/>
        <v>0</v>
      </c>
      <c r="W399" s="53">
        <f>IF(Table3[[#This Row],[Payment]]&gt;0,W398-Table3[[#This Row],[Payment]]+W398*$R$3,0)</f>
        <v>0</v>
      </c>
    </row>
    <row r="400" spans="20:23" x14ac:dyDescent="0.25">
      <c r="T400" s="50">
        <v>399</v>
      </c>
      <c r="U400" s="50">
        <f t="shared" si="22"/>
        <v>0</v>
      </c>
      <c r="V400" s="16">
        <f t="shared" si="21"/>
        <v>0</v>
      </c>
      <c r="W400" s="53">
        <f>IF(Table3[[#This Row],[Payment]]&gt;0,W399-Table3[[#This Row],[Payment]]+W399*$R$3,0)</f>
        <v>0</v>
      </c>
    </row>
    <row r="401" spans="20:23" x14ac:dyDescent="0.25">
      <c r="T401" s="50">
        <v>400</v>
      </c>
      <c r="U401" s="50">
        <f t="shared" si="22"/>
        <v>0</v>
      </c>
      <c r="V401" s="16">
        <f t="shared" si="21"/>
        <v>0</v>
      </c>
      <c r="W401" s="53">
        <f>IF(Table3[[#This Row],[Payment]]&gt;0,W400-Table3[[#This Row],[Payment]]+W400*$R$3,0)</f>
        <v>0</v>
      </c>
    </row>
    <row r="402" spans="20:23" x14ac:dyDescent="0.25">
      <c r="T402" s="50">
        <v>401</v>
      </c>
      <c r="U402" s="50">
        <f t="shared" si="22"/>
        <v>0</v>
      </c>
      <c r="V402" s="16">
        <f t="shared" si="21"/>
        <v>0</v>
      </c>
      <c r="W402" s="53">
        <f>IF(Table3[[#This Row],[Payment]]&gt;0,W401-Table3[[#This Row],[Payment]]+W401*$R$3,0)</f>
        <v>0</v>
      </c>
    </row>
    <row r="403" spans="20:23" x14ac:dyDescent="0.25">
      <c r="T403" s="50">
        <v>402</v>
      </c>
      <c r="U403" s="50">
        <f t="shared" si="22"/>
        <v>0</v>
      </c>
      <c r="V403" s="16">
        <f t="shared" si="21"/>
        <v>0</v>
      </c>
      <c r="W403" s="53">
        <f>IF(Table3[[#This Row],[Payment]]&gt;0,W402-Table3[[#This Row],[Payment]]+W402*$R$3,0)</f>
        <v>0</v>
      </c>
    </row>
    <row r="404" spans="20:23" x14ac:dyDescent="0.25">
      <c r="T404" s="50">
        <v>403</v>
      </c>
      <c r="U404" s="50">
        <f t="shared" si="22"/>
        <v>0</v>
      </c>
      <c r="V404" s="16">
        <f t="shared" si="21"/>
        <v>0</v>
      </c>
      <c r="W404" s="53">
        <f>IF(Table3[[#This Row],[Payment]]&gt;0,W403-Table3[[#This Row],[Payment]]+W403*$R$3,0)</f>
        <v>0</v>
      </c>
    </row>
    <row r="405" spans="20:23" x14ac:dyDescent="0.25">
      <c r="T405" s="50">
        <v>404</v>
      </c>
      <c r="U405" s="50">
        <f t="shared" si="22"/>
        <v>0</v>
      </c>
      <c r="V405" s="16">
        <f t="shared" si="21"/>
        <v>0</v>
      </c>
      <c r="W405" s="53">
        <f>IF(Table3[[#This Row],[Payment]]&gt;0,W404-Table3[[#This Row],[Payment]]+W404*$R$3,0)</f>
        <v>0</v>
      </c>
    </row>
    <row r="406" spans="20:23" x14ac:dyDescent="0.25">
      <c r="T406" s="50">
        <v>405</v>
      </c>
      <c r="U406" s="50">
        <f t="shared" si="22"/>
        <v>0</v>
      </c>
      <c r="V406" s="16">
        <f t="shared" si="21"/>
        <v>0</v>
      </c>
      <c r="W406" s="53">
        <f>IF(Table3[[#This Row],[Payment]]&gt;0,W405-Table3[[#This Row],[Payment]]+W405*$R$3,0)</f>
        <v>0</v>
      </c>
    </row>
    <row r="407" spans="20:23" x14ac:dyDescent="0.25">
      <c r="T407" s="50">
        <v>406</v>
      </c>
      <c r="U407" s="50">
        <f t="shared" si="22"/>
        <v>0</v>
      </c>
      <c r="V407" s="16">
        <f t="shared" si="21"/>
        <v>0</v>
      </c>
      <c r="W407" s="53">
        <f>IF(Table3[[#This Row],[Payment]]&gt;0,W406-Table3[[#This Row],[Payment]]+W406*$R$3,0)</f>
        <v>0</v>
      </c>
    </row>
    <row r="408" spans="20:23" x14ac:dyDescent="0.25">
      <c r="T408" s="50">
        <v>407</v>
      </c>
      <c r="U408" s="50">
        <f t="shared" si="22"/>
        <v>0</v>
      </c>
      <c r="V408" s="16">
        <f t="shared" si="21"/>
        <v>0</v>
      </c>
      <c r="W408" s="53">
        <f>IF(Table3[[#This Row],[Payment]]&gt;0,W407-Table3[[#This Row],[Payment]]+W407*$R$3,0)</f>
        <v>0</v>
      </c>
    </row>
    <row r="409" spans="20:23" x14ac:dyDescent="0.25">
      <c r="T409" s="50">
        <v>408</v>
      </c>
      <c r="U409" s="50">
        <f t="shared" si="22"/>
        <v>0</v>
      </c>
      <c r="V409" s="16">
        <f t="shared" si="21"/>
        <v>0</v>
      </c>
      <c r="W409" s="53">
        <f>IF(Table3[[#This Row],[Payment]]&gt;0,W408-Table3[[#This Row],[Payment]]+W408*$R$3,0)</f>
        <v>0</v>
      </c>
    </row>
    <row r="410" spans="20:23" x14ac:dyDescent="0.25">
      <c r="T410" s="50">
        <v>409</v>
      </c>
      <c r="U410" s="50">
        <f t="shared" si="22"/>
        <v>0</v>
      </c>
      <c r="V410" s="16">
        <f t="shared" ref="V410:V473" si="23">IF(U410&gt;0,V398*(1+$B$2),0)</f>
        <v>0</v>
      </c>
      <c r="W410" s="53">
        <f>IF(Table3[[#This Row],[Payment]]&gt;0,W409-Table3[[#This Row],[Payment]]+W409*$R$3,0)</f>
        <v>0</v>
      </c>
    </row>
    <row r="411" spans="20:23" x14ac:dyDescent="0.25">
      <c r="T411" s="50">
        <v>410</v>
      </c>
      <c r="U411" s="50">
        <f t="shared" si="22"/>
        <v>0</v>
      </c>
      <c r="V411" s="16">
        <f t="shared" si="23"/>
        <v>0</v>
      </c>
      <c r="W411" s="53">
        <f>IF(Table3[[#This Row],[Payment]]&gt;0,W410-Table3[[#This Row],[Payment]]+W410*$R$3,0)</f>
        <v>0</v>
      </c>
    </row>
    <row r="412" spans="20:23" x14ac:dyDescent="0.25">
      <c r="T412" s="50">
        <v>411</v>
      </c>
      <c r="U412" s="50">
        <f t="shared" si="22"/>
        <v>0</v>
      </c>
      <c r="V412" s="16">
        <f t="shared" si="23"/>
        <v>0</v>
      </c>
      <c r="W412" s="53">
        <f>IF(Table3[[#This Row],[Payment]]&gt;0,W411-Table3[[#This Row],[Payment]]+W411*$R$3,0)</f>
        <v>0</v>
      </c>
    </row>
    <row r="413" spans="20:23" x14ac:dyDescent="0.25">
      <c r="T413" s="50">
        <v>412</v>
      </c>
      <c r="U413" s="50">
        <f t="shared" si="22"/>
        <v>0</v>
      </c>
      <c r="V413" s="16">
        <f t="shared" si="23"/>
        <v>0</v>
      </c>
      <c r="W413" s="53">
        <f>IF(Table3[[#This Row],[Payment]]&gt;0,W412-Table3[[#This Row],[Payment]]+W412*$R$3,0)</f>
        <v>0</v>
      </c>
    </row>
    <row r="414" spans="20:23" x14ac:dyDescent="0.25">
      <c r="T414" s="50">
        <v>413</v>
      </c>
      <c r="U414" s="50">
        <f t="shared" si="22"/>
        <v>0</v>
      </c>
      <c r="V414" s="16">
        <f t="shared" si="23"/>
        <v>0</v>
      </c>
      <c r="W414" s="53">
        <f>IF(Table3[[#This Row],[Payment]]&gt;0,W413-Table3[[#This Row],[Payment]]+W413*$R$3,0)</f>
        <v>0</v>
      </c>
    </row>
    <row r="415" spans="20:23" x14ac:dyDescent="0.25">
      <c r="T415" s="50">
        <v>414</v>
      </c>
      <c r="U415" s="50">
        <f t="shared" si="22"/>
        <v>0</v>
      </c>
      <c r="V415" s="16">
        <f t="shared" si="23"/>
        <v>0</v>
      </c>
      <c r="W415" s="53">
        <f>IF(Table3[[#This Row],[Payment]]&gt;0,W414-Table3[[#This Row],[Payment]]+W414*$R$3,0)</f>
        <v>0</v>
      </c>
    </row>
    <row r="416" spans="20:23" x14ac:dyDescent="0.25">
      <c r="T416" s="50">
        <v>415</v>
      </c>
      <c r="U416" s="50">
        <f t="shared" si="22"/>
        <v>0</v>
      </c>
      <c r="V416" s="16">
        <f t="shared" si="23"/>
        <v>0</v>
      </c>
      <c r="W416" s="53">
        <f>IF(Table3[[#This Row],[Payment]]&gt;0,W415-Table3[[#This Row],[Payment]]+W415*$R$3,0)</f>
        <v>0</v>
      </c>
    </row>
    <row r="417" spans="20:23" x14ac:dyDescent="0.25">
      <c r="T417" s="50">
        <v>416</v>
      </c>
      <c r="U417" s="50">
        <f t="shared" si="22"/>
        <v>0</v>
      </c>
      <c r="V417" s="16">
        <f t="shared" si="23"/>
        <v>0</v>
      </c>
      <c r="W417" s="53">
        <f>IF(Table3[[#This Row],[Payment]]&gt;0,W416-Table3[[#This Row],[Payment]]+W416*$R$3,0)</f>
        <v>0</v>
      </c>
    </row>
    <row r="418" spans="20:23" x14ac:dyDescent="0.25">
      <c r="T418" s="50">
        <v>417</v>
      </c>
      <c r="U418" s="50">
        <f t="shared" si="22"/>
        <v>0</v>
      </c>
      <c r="V418" s="16">
        <f t="shared" si="23"/>
        <v>0</v>
      </c>
      <c r="W418" s="53">
        <f>IF(Table3[[#This Row],[Payment]]&gt;0,W417-Table3[[#This Row],[Payment]]+W417*$R$3,0)</f>
        <v>0</v>
      </c>
    </row>
    <row r="419" spans="20:23" x14ac:dyDescent="0.25">
      <c r="T419" s="50">
        <v>418</v>
      </c>
      <c r="U419" s="50">
        <f t="shared" si="22"/>
        <v>0</v>
      </c>
      <c r="V419" s="16">
        <f t="shared" si="23"/>
        <v>0</v>
      </c>
      <c r="W419" s="53">
        <f>IF(Table3[[#This Row],[Payment]]&gt;0,W418-Table3[[#This Row],[Payment]]+W418*$R$3,0)</f>
        <v>0</v>
      </c>
    </row>
    <row r="420" spans="20:23" x14ac:dyDescent="0.25">
      <c r="T420" s="50">
        <v>419</v>
      </c>
      <c r="U420" s="50">
        <f t="shared" si="22"/>
        <v>0</v>
      </c>
      <c r="V420" s="16">
        <f t="shared" si="23"/>
        <v>0</v>
      </c>
      <c r="W420" s="53">
        <f>IF(Table3[[#This Row],[Payment]]&gt;0,W419-Table3[[#This Row],[Payment]]+W419*$R$3,0)</f>
        <v>0</v>
      </c>
    </row>
    <row r="421" spans="20:23" x14ac:dyDescent="0.25">
      <c r="T421" s="50">
        <v>420</v>
      </c>
      <c r="U421" s="50">
        <f t="shared" si="22"/>
        <v>0</v>
      </c>
      <c r="V421" s="16">
        <f t="shared" si="23"/>
        <v>0</v>
      </c>
      <c r="W421" s="53">
        <f>IF(Table3[[#This Row],[Payment]]&gt;0,W420-Table3[[#This Row],[Payment]]+W420*$R$3,0)</f>
        <v>0</v>
      </c>
    </row>
    <row r="422" spans="20:23" x14ac:dyDescent="0.25">
      <c r="T422" s="50">
        <v>421</v>
      </c>
      <c r="U422" s="50">
        <f t="shared" si="22"/>
        <v>0</v>
      </c>
      <c r="V422" s="16">
        <f t="shared" si="23"/>
        <v>0</v>
      </c>
      <c r="W422" s="53">
        <f>IF(Table3[[#This Row],[Payment]]&gt;0,W421-Table3[[#This Row],[Payment]]+W421*$R$3,0)</f>
        <v>0</v>
      </c>
    </row>
    <row r="423" spans="20:23" x14ac:dyDescent="0.25">
      <c r="T423" s="50">
        <v>422</v>
      </c>
      <c r="U423" s="50">
        <f t="shared" si="22"/>
        <v>0</v>
      </c>
      <c r="V423" s="16">
        <f t="shared" si="23"/>
        <v>0</v>
      </c>
      <c r="W423" s="53">
        <f>IF(Table3[[#This Row],[Payment]]&gt;0,W422-Table3[[#This Row],[Payment]]+W422*$R$3,0)</f>
        <v>0</v>
      </c>
    </row>
    <row r="424" spans="20:23" x14ac:dyDescent="0.25">
      <c r="T424" s="50">
        <v>423</v>
      </c>
      <c r="U424" s="50">
        <f t="shared" si="22"/>
        <v>0</v>
      </c>
      <c r="V424" s="16">
        <f t="shared" si="23"/>
        <v>0</v>
      </c>
      <c r="W424" s="53">
        <f>IF(Table3[[#This Row],[Payment]]&gt;0,W423-Table3[[#This Row],[Payment]]+W423*$R$3,0)</f>
        <v>0</v>
      </c>
    </row>
    <row r="425" spans="20:23" x14ac:dyDescent="0.25">
      <c r="T425" s="50">
        <v>424</v>
      </c>
      <c r="U425" s="50">
        <f t="shared" si="22"/>
        <v>0</v>
      </c>
      <c r="V425" s="16">
        <f t="shared" si="23"/>
        <v>0</v>
      </c>
      <c r="W425" s="53">
        <f>IF(Table3[[#This Row],[Payment]]&gt;0,W424-Table3[[#This Row],[Payment]]+W424*$R$3,0)</f>
        <v>0</v>
      </c>
    </row>
    <row r="426" spans="20:23" x14ac:dyDescent="0.25">
      <c r="T426" s="50">
        <v>425</v>
      </c>
      <c r="U426" s="50">
        <f t="shared" si="22"/>
        <v>0</v>
      </c>
      <c r="V426" s="16">
        <f t="shared" si="23"/>
        <v>0</v>
      </c>
      <c r="W426" s="53">
        <f>IF(Table3[[#This Row],[Payment]]&gt;0,W425-Table3[[#This Row],[Payment]]+W425*$R$3,0)</f>
        <v>0</v>
      </c>
    </row>
    <row r="427" spans="20:23" x14ac:dyDescent="0.25">
      <c r="T427" s="50">
        <v>426</v>
      </c>
      <c r="U427" s="50">
        <f t="shared" si="22"/>
        <v>0</v>
      </c>
      <c r="V427" s="16">
        <f t="shared" si="23"/>
        <v>0</v>
      </c>
      <c r="W427" s="53">
        <f>IF(Table3[[#This Row],[Payment]]&gt;0,W426-Table3[[#This Row],[Payment]]+W426*$R$3,0)</f>
        <v>0</v>
      </c>
    </row>
    <row r="428" spans="20:23" x14ac:dyDescent="0.25">
      <c r="T428" s="50">
        <v>427</v>
      </c>
      <c r="U428" s="50">
        <f t="shared" si="22"/>
        <v>0</v>
      </c>
      <c r="V428" s="16">
        <f t="shared" si="23"/>
        <v>0</v>
      </c>
      <c r="W428" s="53">
        <f>IF(Table3[[#This Row],[Payment]]&gt;0,W427-Table3[[#This Row],[Payment]]+W427*$R$3,0)</f>
        <v>0</v>
      </c>
    </row>
    <row r="429" spans="20:23" x14ac:dyDescent="0.25">
      <c r="T429" s="50">
        <v>428</v>
      </c>
      <c r="U429" s="50">
        <f t="shared" si="22"/>
        <v>0</v>
      </c>
      <c r="V429" s="16">
        <f t="shared" si="23"/>
        <v>0</v>
      </c>
      <c r="W429" s="53">
        <f>IF(Table3[[#This Row],[Payment]]&gt;0,W428-Table3[[#This Row],[Payment]]+W428*$R$3,0)</f>
        <v>0</v>
      </c>
    </row>
    <row r="430" spans="20:23" x14ac:dyDescent="0.25">
      <c r="T430" s="50">
        <v>429</v>
      </c>
      <c r="U430" s="50">
        <f t="shared" si="22"/>
        <v>0</v>
      </c>
      <c r="V430" s="16">
        <f t="shared" si="23"/>
        <v>0</v>
      </c>
      <c r="W430" s="53">
        <f>IF(Table3[[#This Row],[Payment]]&gt;0,W429-Table3[[#This Row],[Payment]]+W429*$R$3,0)</f>
        <v>0</v>
      </c>
    </row>
    <row r="431" spans="20:23" x14ac:dyDescent="0.25">
      <c r="T431" s="50">
        <v>430</v>
      </c>
      <c r="U431" s="50">
        <f t="shared" si="22"/>
        <v>0</v>
      </c>
      <c r="V431" s="16">
        <f t="shared" si="23"/>
        <v>0</v>
      </c>
      <c r="W431" s="53">
        <f>IF(Table3[[#This Row],[Payment]]&gt;0,W430-Table3[[#This Row],[Payment]]+W430*$R$3,0)</f>
        <v>0</v>
      </c>
    </row>
    <row r="432" spans="20:23" x14ac:dyDescent="0.25">
      <c r="T432" s="50">
        <v>431</v>
      </c>
      <c r="U432" s="50">
        <f t="shared" si="22"/>
        <v>0</v>
      </c>
      <c r="V432" s="16">
        <f t="shared" si="23"/>
        <v>0</v>
      </c>
      <c r="W432" s="53">
        <f>IF(Table3[[#This Row],[Payment]]&gt;0,W431-Table3[[#This Row],[Payment]]+W431*$R$3,0)</f>
        <v>0</v>
      </c>
    </row>
    <row r="433" spans="20:23" x14ac:dyDescent="0.25">
      <c r="T433" s="50">
        <v>432</v>
      </c>
      <c r="U433" s="50">
        <f t="shared" si="22"/>
        <v>0</v>
      </c>
      <c r="V433" s="16">
        <f t="shared" si="23"/>
        <v>0</v>
      </c>
      <c r="W433" s="53">
        <f>IF(Table3[[#This Row],[Payment]]&gt;0,W432-Table3[[#This Row],[Payment]]+W432*$R$3,0)</f>
        <v>0</v>
      </c>
    </row>
    <row r="434" spans="20:23" x14ac:dyDescent="0.25">
      <c r="T434" s="50">
        <v>433</v>
      </c>
      <c r="U434" s="50">
        <f t="shared" si="22"/>
        <v>0</v>
      </c>
      <c r="V434" s="16">
        <f t="shared" si="23"/>
        <v>0</v>
      </c>
      <c r="W434" s="53">
        <f>IF(Table3[[#This Row],[Payment]]&gt;0,W433-Table3[[#This Row],[Payment]]+W433*$R$3,0)</f>
        <v>0</v>
      </c>
    </row>
    <row r="435" spans="20:23" x14ac:dyDescent="0.25">
      <c r="T435" s="50">
        <v>434</v>
      </c>
      <c r="U435" s="50">
        <f t="shared" si="22"/>
        <v>0</v>
      </c>
      <c r="V435" s="16">
        <f t="shared" si="23"/>
        <v>0</v>
      </c>
      <c r="W435" s="53">
        <f>IF(Table3[[#This Row],[Payment]]&gt;0,W434-Table3[[#This Row],[Payment]]+W434*$R$3,0)</f>
        <v>0</v>
      </c>
    </row>
    <row r="436" spans="20:23" x14ac:dyDescent="0.25">
      <c r="T436" s="50">
        <v>435</v>
      </c>
      <c r="U436" s="50">
        <f t="shared" si="22"/>
        <v>0</v>
      </c>
      <c r="V436" s="16">
        <f t="shared" si="23"/>
        <v>0</v>
      </c>
      <c r="W436" s="53">
        <f>IF(Table3[[#This Row],[Payment]]&gt;0,W435-Table3[[#This Row],[Payment]]+W435*$R$3,0)</f>
        <v>0</v>
      </c>
    </row>
    <row r="437" spans="20:23" x14ac:dyDescent="0.25">
      <c r="T437" s="50">
        <v>436</v>
      </c>
      <c r="U437" s="50">
        <f t="shared" si="22"/>
        <v>0</v>
      </c>
      <c r="V437" s="16">
        <f t="shared" si="23"/>
        <v>0</v>
      </c>
      <c r="W437" s="53">
        <f>IF(Table3[[#This Row],[Payment]]&gt;0,W436-Table3[[#This Row],[Payment]]+W436*$R$3,0)</f>
        <v>0</v>
      </c>
    </row>
    <row r="438" spans="20:23" x14ac:dyDescent="0.25">
      <c r="T438" s="50">
        <v>437</v>
      </c>
      <c r="U438" s="50">
        <f t="shared" si="22"/>
        <v>0</v>
      </c>
      <c r="V438" s="16">
        <f t="shared" si="23"/>
        <v>0</v>
      </c>
      <c r="W438" s="53">
        <f>IF(Table3[[#This Row],[Payment]]&gt;0,W437-Table3[[#This Row],[Payment]]+W437*$R$3,0)</f>
        <v>0</v>
      </c>
    </row>
    <row r="439" spans="20:23" x14ac:dyDescent="0.25">
      <c r="T439" s="50">
        <v>438</v>
      </c>
      <c r="U439" s="50">
        <f t="shared" si="22"/>
        <v>0</v>
      </c>
      <c r="V439" s="16">
        <f t="shared" si="23"/>
        <v>0</v>
      </c>
      <c r="W439" s="53">
        <f>IF(Table3[[#This Row],[Payment]]&gt;0,W438-Table3[[#This Row],[Payment]]+W438*$R$3,0)</f>
        <v>0</v>
      </c>
    </row>
    <row r="440" spans="20:23" x14ac:dyDescent="0.25">
      <c r="T440" s="50">
        <v>439</v>
      </c>
      <c r="U440" s="50">
        <f t="shared" si="22"/>
        <v>0</v>
      </c>
      <c r="V440" s="16">
        <f t="shared" si="23"/>
        <v>0</v>
      </c>
      <c r="W440" s="53">
        <f>IF(Table3[[#This Row],[Payment]]&gt;0,W439-Table3[[#This Row],[Payment]]+W439*$R$3,0)</f>
        <v>0</v>
      </c>
    </row>
    <row r="441" spans="20:23" x14ac:dyDescent="0.25">
      <c r="T441" s="50">
        <v>440</v>
      </c>
      <c r="U441" s="50">
        <f t="shared" si="22"/>
        <v>0</v>
      </c>
      <c r="V441" s="16">
        <f t="shared" si="23"/>
        <v>0</v>
      </c>
      <c r="W441" s="53">
        <f>IF(Table3[[#This Row],[Payment]]&gt;0,W440-Table3[[#This Row],[Payment]]+W440*$R$3,0)</f>
        <v>0</v>
      </c>
    </row>
    <row r="442" spans="20:23" x14ac:dyDescent="0.25">
      <c r="T442" s="50">
        <v>441</v>
      </c>
      <c r="U442" s="50">
        <f t="shared" si="22"/>
        <v>0</v>
      </c>
      <c r="V442" s="16">
        <f t="shared" si="23"/>
        <v>0</v>
      </c>
      <c r="W442" s="53">
        <f>IF(Table3[[#This Row],[Payment]]&gt;0,W441-Table3[[#This Row],[Payment]]+W441*$R$3,0)</f>
        <v>0</v>
      </c>
    </row>
    <row r="443" spans="20:23" x14ac:dyDescent="0.25">
      <c r="T443" s="50">
        <v>442</v>
      </c>
      <c r="U443" s="50">
        <f t="shared" si="22"/>
        <v>0</v>
      </c>
      <c r="V443" s="16">
        <f t="shared" si="23"/>
        <v>0</v>
      </c>
      <c r="W443" s="53">
        <f>IF(Table3[[#This Row],[Payment]]&gt;0,W442-Table3[[#This Row],[Payment]]+W442*$R$3,0)</f>
        <v>0</v>
      </c>
    </row>
    <row r="444" spans="20:23" x14ac:dyDescent="0.25">
      <c r="T444" s="50">
        <v>443</v>
      </c>
      <c r="U444" s="50">
        <f t="shared" si="22"/>
        <v>0</v>
      </c>
      <c r="V444" s="16">
        <f t="shared" si="23"/>
        <v>0</v>
      </c>
      <c r="W444" s="53">
        <f>IF(Table3[[#This Row],[Payment]]&gt;0,W443-Table3[[#This Row],[Payment]]+W443*$R$3,0)</f>
        <v>0</v>
      </c>
    </row>
    <row r="445" spans="20:23" x14ac:dyDescent="0.25">
      <c r="T445" s="50">
        <v>444</v>
      </c>
      <c r="U445" s="50">
        <f t="shared" si="22"/>
        <v>0</v>
      </c>
      <c r="V445" s="16">
        <f t="shared" si="23"/>
        <v>0</v>
      </c>
      <c r="W445" s="53">
        <f>IF(Table3[[#This Row],[Payment]]&gt;0,W444-Table3[[#This Row],[Payment]]+W444*$R$3,0)</f>
        <v>0</v>
      </c>
    </row>
    <row r="446" spans="20:23" x14ac:dyDescent="0.25">
      <c r="T446" s="50">
        <v>445</v>
      </c>
      <c r="U446" s="50">
        <f t="shared" si="22"/>
        <v>0</v>
      </c>
      <c r="V446" s="16">
        <f t="shared" si="23"/>
        <v>0</v>
      </c>
      <c r="W446" s="53">
        <f>IF(Table3[[#This Row],[Payment]]&gt;0,W445-Table3[[#This Row],[Payment]]+W445*$R$3,0)</f>
        <v>0</v>
      </c>
    </row>
    <row r="447" spans="20:23" x14ac:dyDescent="0.25">
      <c r="T447" s="50">
        <v>446</v>
      </c>
      <c r="U447" s="50">
        <f t="shared" si="22"/>
        <v>0</v>
      </c>
      <c r="V447" s="16">
        <f t="shared" si="23"/>
        <v>0</v>
      </c>
      <c r="W447" s="53">
        <f>IF(Table3[[#This Row],[Payment]]&gt;0,W446-Table3[[#This Row],[Payment]]+W446*$R$3,0)</f>
        <v>0</v>
      </c>
    </row>
    <row r="448" spans="20:23" x14ac:dyDescent="0.25">
      <c r="T448" s="50">
        <v>447</v>
      </c>
      <c r="U448" s="50">
        <f t="shared" si="22"/>
        <v>0</v>
      </c>
      <c r="V448" s="16">
        <f t="shared" si="23"/>
        <v>0</v>
      </c>
      <c r="W448" s="53">
        <f>IF(Table3[[#This Row],[Payment]]&gt;0,W447-Table3[[#This Row],[Payment]]+W447*$R$3,0)</f>
        <v>0</v>
      </c>
    </row>
    <row r="449" spans="20:23" x14ac:dyDescent="0.25">
      <c r="T449" s="50">
        <v>448</v>
      </c>
      <c r="U449" s="50">
        <f t="shared" si="22"/>
        <v>0</v>
      </c>
      <c r="V449" s="16">
        <f t="shared" si="23"/>
        <v>0</v>
      </c>
      <c r="W449" s="53">
        <f>IF(Table3[[#This Row],[Payment]]&gt;0,W448-Table3[[#This Row],[Payment]]+W448*$R$3,0)</f>
        <v>0</v>
      </c>
    </row>
    <row r="450" spans="20:23" x14ac:dyDescent="0.25">
      <c r="T450" s="50">
        <v>449</v>
      </c>
      <c r="U450" s="50">
        <f t="shared" si="22"/>
        <v>0</v>
      </c>
      <c r="V450" s="16">
        <f t="shared" si="23"/>
        <v>0</v>
      </c>
      <c r="W450" s="53">
        <f>IF(Table3[[#This Row],[Payment]]&gt;0,W449-Table3[[#This Row],[Payment]]+W449*$R$3,0)</f>
        <v>0</v>
      </c>
    </row>
    <row r="451" spans="20:23" x14ac:dyDescent="0.25">
      <c r="T451" s="50">
        <v>450</v>
      </c>
      <c r="U451" s="50">
        <f t="shared" ref="U451:U514" si="24">IF(T451&lt;=$R$4,T451,0)</f>
        <v>0</v>
      </c>
      <c r="V451" s="16">
        <f t="shared" si="23"/>
        <v>0</v>
      </c>
      <c r="W451" s="53">
        <f>IF(Table3[[#This Row],[Payment]]&gt;0,W450-Table3[[#This Row],[Payment]]+W450*$R$3,0)</f>
        <v>0</v>
      </c>
    </row>
    <row r="452" spans="20:23" x14ac:dyDescent="0.25">
      <c r="T452" s="50">
        <v>451</v>
      </c>
      <c r="U452" s="50">
        <f t="shared" si="24"/>
        <v>0</v>
      </c>
      <c r="V452" s="16">
        <f t="shared" si="23"/>
        <v>0</v>
      </c>
      <c r="W452" s="53">
        <f>IF(Table3[[#This Row],[Payment]]&gt;0,W451-Table3[[#This Row],[Payment]]+W451*$R$3,0)</f>
        <v>0</v>
      </c>
    </row>
    <row r="453" spans="20:23" x14ac:dyDescent="0.25">
      <c r="T453" s="50">
        <v>452</v>
      </c>
      <c r="U453" s="50">
        <f t="shared" si="24"/>
        <v>0</v>
      </c>
      <c r="V453" s="16">
        <f t="shared" si="23"/>
        <v>0</v>
      </c>
      <c r="W453" s="53">
        <f>IF(Table3[[#This Row],[Payment]]&gt;0,W452-Table3[[#This Row],[Payment]]+W452*$R$3,0)</f>
        <v>0</v>
      </c>
    </row>
    <row r="454" spans="20:23" x14ac:dyDescent="0.25">
      <c r="T454" s="50">
        <v>453</v>
      </c>
      <c r="U454" s="50">
        <f t="shared" si="24"/>
        <v>0</v>
      </c>
      <c r="V454" s="16">
        <f t="shared" si="23"/>
        <v>0</v>
      </c>
      <c r="W454" s="53">
        <f>IF(Table3[[#This Row],[Payment]]&gt;0,W453-Table3[[#This Row],[Payment]]+W453*$R$3,0)</f>
        <v>0</v>
      </c>
    </row>
    <row r="455" spans="20:23" x14ac:dyDescent="0.25">
      <c r="T455" s="50">
        <v>454</v>
      </c>
      <c r="U455" s="50">
        <f t="shared" si="24"/>
        <v>0</v>
      </c>
      <c r="V455" s="16">
        <f t="shared" si="23"/>
        <v>0</v>
      </c>
      <c r="W455" s="53">
        <f>IF(Table3[[#This Row],[Payment]]&gt;0,W454-Table3[[#This Row],[Payment]]+W454*$R$3,0)</f>
        <v>0</v>
      </c>
    </row>
    <row r="456" spans="20:23" x14ac:dyDescent="0.25">
      <c r="T456" s="50">
        <v>455</v>
      </c>
      <c r="U456" s="50">
        <f t="shared" si="24"/>
        <v>0</v>
      </c>
      <c r="V456" s="16">
        <f t="shared" si="23"/>
        <v>0</v>
      </c>
      <c r="W456" s="53">
        <f>IF(Table3[[#This Row],[Payment]]&gt;0,W455-Table3[[#This Row],[Payment]]+W455*$R$3,0)</f>
        <v>0</v>
      </c>
    </row>
    <row r="457" spans="20:23" x14ac:dyDescent="0.25">
      <c r="T457" s="50">
        <v>456</v>
      </c>
      <c r="U457" s="50">
        <f t="shared" si="24"/>
        <v>0</v>
      </c>
      <c r="V457" s="16">
        <f t="shared" si="23"/>
        <v>0</v>
      </c>
      <c r="W457" s="53">
        <f>IF(Table3[[#This Row],[Payment]]&gt;0,W456-Table3[[#This Row],[Payment]]+W456*$R$3,0)</f>
        <v>0</v>
      </c>
    </row>
    <row r="458" spans="20:23" x14ac:dyDescent="0.25">
      <c r="T458" s="50">
        <v>457</v>
      </c>
      <c r="U458" s="50">
        <f t="shared" si="24"/>
        <v>0</v>
      </c>
      <c r="V458" s="16">
        <f t="shared" si="23"/>
        <v>0</v>
      </c>
      <c r="W458" s="53">
        <f>IF(Table3[[#This Row],[Payment]]&gt;0,W457-Table3[[#This Row],[Payment]]+W457*$R$3,0)</f>
        <v>0</v>
      </c>
    </row>
    <row r="459" spans="20:23" x14ac:dyDescent="0.25">
      <c r="T459" s="50">
        <v>458</v>
      </c>
      <c r="U459" s="50">
        <f t="shared" si="24"/>
        <v>0</v>
      </c>
      <c r="V459" s="16">
        <f t="shared" si="23"/>
        <v>0</v>
      </c>
      <c r="W459" s="53">
        <f>IF(Table3[[#This Row],[Payment]]&gt;0,W458-Table3[[#This Row],[Payment]]+W458*$R$3,0)</f>
        <v>0</v>
      </c>
    </row>
    <row r="460" spans="20:23" x14ac:dyDescent="0.25">
      <c r="T460" s="50">
        <v>459</v>
      </c>
      <c r="U460" s="50">
        <f t="shared" si="24"/>
        <v>0</v>
      </c>
      <c r="V460" s="16">
        <f t="shared" si="23"/>
        <v>0</v>
      </c>
      <c r="W460" s="53">
        <f>IF(Table3[[#This Row],[Payment]]&gt;0,W459-Table3[[#This Row],[Payment]]+W459*$R$3,0)</f>
        <v>0</v>
      </c>
    </row>
    <row r="461" spans="20:23" x14ac:dyDescent="0.25">
      <c r="T461" s="50">
        <v>460</v>
      </c>
      <c r="U461" s="50">
        <f t="shared" si="24"/>
        <v>0</v>
      </c>
      <c r="V461" s="16">
        <f t="shared" si="23"/>
        <v>0</v>
      </c>
      <c r="W461" s="53">
        <f>IF(Table3[[#This Row],[Payment]]&gt;0,W460-Table3[[#This Row],[Payment]]+W460*$R$3,0)</f>
        <v>0</v>
      </c>
    </row>
    <row r="462" spans="20:23" x14ac:dyDescent="0.25">
      <c r="T462" s="50">
        <v>461</v>
      </c>
      <c r="U462" s="50">
        <f t="shared" si="24"/>
        <v>0</v>
      </c>
      <c r="V462" s="16">
        <f t="shared" si="23"/>
        <v>0</v>
      </c>
      <c r="W462" s="53">
        <f>IF(Table3[[#This Row],[Payment]]&gt;0,W461-Table3[[#This Row],[Payment]]+W461*$R$3,0)</f>
        <v>0</v>
      </c>
    </row>
    <row r="463" spans="20:23" x14ac:dyDescent="0.25">
      <c r="T463" s="50">
        <v>462</v>
      </c>
      <c r="U463" s="50">
        <f t="shared" si="24"/>
        <v>0</v>
      </c>
      <c r="V463" s="16">
        <f t="shared" si="23"/>
        <v>0</v>
      </c>
      <c r="W463" s="53">
        <f>IF(Table3[[#This Row],[Payment]]&gt;0,W462-Table3[[#This Row],[Payment]]+W462*$R$3,0)</f>
        <v>0</v>
      </c>
    </row>
    <row r="464" spans="20:23" x14ac:dyDescent="0.25">
      <c r="T464" s="50">
        <v>463</v>
      </c>
      <c r="U464" s="50">
        <f t="shared" si="24"/>
        <v>0</v>
      </c>
      <c r="V464" s="16">
        <f t="shared" si="23"/>
        <v>0</v>
      </c>
      <c r="W464" s="53">
        <f>IF(Table3[[#This Row],[Payment]]&gt;0,W463-Table3[[#This Row],[Payment]]+W463*$R$3,0)</f>
        <v>0</v>
      </c>
    </row>
    <row r="465" spans="20:23" x14ac:dyDescent="0.25">
      <c r="T465" s="50">
        <v>464</v>
      </c>
      <c r="U465" s="50">
        <f t="shared" si="24"/>
        <v>0</v>
      </c>
      <c r="V465" s="16">
        <f t="shared" si="23"/>
        <v>0</v>
      </c>
      <c r="W465" s="53">
        <f>IF(Table3[[#This Row],[Payment]]&gt;0,W464-Table3[[#This Row],[Payment]]+W464*$R$3,0)</f>
        <v>0</v>
      </c>
    </row>
    <row r="466" spans="20:23" x14ac:dyDescent="0.25">
      <c r="T466" s="50">
        <v>465</v>
      </c>
      <c r="U466" s="50">
        <f t="shared" si="24"/>
        <v>0</v>
      </c>
      <c r="V466" s="16">
        <f t="shared" si="23"/>
        <v>0</v>
      </c>
      <c r="W466" s="53">
        <f>IF(Table3[[#This Row],[Payment]]&gt;0,W465-Table3[[#This Row],[Payment]]+W465*$R$3,0)</f>
        <v>0</v>
      </c>
    </row>
    <row r="467" spans="20:23" x14ac:dyDescent="0.25">
      <c r="T467" s="50">
        <v>466</v>
      </c>
      <c r="U467" s="50">
        <f t="shared" si="24"/>
        <v>0</v>
      </c>
      <c r="V467" s="16">
        <f t="shared" si="23"/>
        <v>0</v>
      </c>
      <c r="W467" s="53">
        <f>IF(Table3[[#This Row],[Payment]]&gt;0,W466-Table3[[#This Row],[Payment]]+W466*$R$3,0)</f>
        <v>0</v>
      </c>
    </row>
    <row r="468" spans="20:23" x14ac:dyDescent="0.25">
      <c r="T468" s="50">
        <v>467</v>
      </c>
      <c r="U468" s="50">
        <f t="shared" si="24"/>
        <v>0</v>
      </c>
      <c r="V468" s="16">
        <f t="shared" si="23"/>
        <v>0</v>
      </c>
      <c r="W468" s="53">
        <f>IF(Table3[[#This Row],[Payment]]&gt;0,W467-Table3[[#This Row],[Payment]]+W467*$R$3,0)</f>
        <v>0</v>
      </c>
    </row>
    <row r="469" spans="20:23" x14ac:dyDescent="0.25">
      <c r="T469" s="50">
        <v>468</v>
      </c>
      <c r="U469" s="50">
        <f t="shared" si="24"/>
        <v>0</v>
      </c>
      <c r="V469" s="16">
        <f t="shared" si="23"/>
        <v>0</v>
      </c>
      <c r="W469" s="53">
        <f>IF(Table3[[#This Row],[Payment]]&gt;0,W468-Table3[[#This Row],[Payment]]+W468*$R$3,0)</f>
        <v>0</v>
      </c>
    </row>
    <row r="470" spans="20:23" x14ac:dyDescent="0.25">
      <c r="T470" s="50">
        <v>469</v>
      </c>
      <c r="U470" s="50">
        <f t="shared" si="24"/>
        <v>0</v>
      </c>
      <c r="V470" s="16">
        <f t="shared" si="23"/>
        <v>0</v>
      </c>
      <c r="W470" s="53">
        <f>IF(Table3[[#This Row],[Payment]]&gt;0,W469-Table3[[#This Row],[Payment]]+W469*$R$3,0)</f>
        <v>0</v>
      </c>
    </row>
    <row r="471" spans="20:23" x14ac:dyDescent="0.25">
      <c r="T471" s="50">
        <v>470</v>
      </c>
      <c r="U471" s="50">
        <f t="shared" si="24"/>
        <v>0</v>
      </c>
      <c r="V471" s="16">
        <f t="shared" si="23"/>
        <v>0</v>
      </c>
      <c r="W471" s="53">
        <f>IF(Table3[[#This Row],[Payment]]&gt;0,W470-Table3[[#This Row],[Payment]]+W470*$R$3,0)</f>
        <v>0</v>
      </c>
    </row>
    <row r="472" spans="20:23" x14ac:dyDescent="0.25">
      <c r="T472" s="50">
        <v>471</v>
      </c>
      <c r="U472" s="50">
        <f t="shared" si="24"/>
        <v>0</v>
      </c>
      <c r="V472" s="16">
        <f t="shared" si="23"/>
        <v>0</v>
      </c>
      <c r="W472" s="53">
        <f>IF(Table3[[#This Row],[Payment]]&gt;0,W471-Table3[[#This Row],[Payment]]+W471*$R$3,0)</f>
        <v>0</v>
      </c>
    </row>
    <row r="473" spans="20:23" x14ac:dyDescent="0.25">
      <c r="T473" s="50">
        <v>472</v>
      </c>
      <c r="U473" s="50">
        <f t="shared" si="24"/>
        <v>0</v>
      </c>
      <c r="V473" s="16">
        <f t="shared" si="23"/>
        <v>0</v>
      </c>
      <c r="W473" s="53">
        <f>IF(Table3[[#This Row],[Payment]]&gt;0,W472-Table3[[#This Row],[Payment]]+W472*$R$3,0)</f>
        <v>0</v>
      </c>
    </row>
    <row r="474" spans="20:23" x14ac:dyDescent="0.25">
      <c r="T474" s="50">
        <v>473</v>
      </c>
      <c r="U474" s="50">
        <f t="shared" si="24"/>
        <v>0</v>
      </c>
      <c r="V474" s="16">
        <f t="shared" ref="V474:V537" si="25">IF(U474&gt;0,V462*(1+$B$2),0)</f>
        <v>0</v>
      </c>
      <c r="W474" s="53">
        <f>IF(Table3[[#This Row],[Payment]]&gt;0,W473-Table3[[#This Row],[Payment]]+W473*$R$3,0)</f>
        <v>0</v>
      </c>
    </row>
    <row r="475" spans="20:23" x14ac:dyDescent="0.25">
      <c r="T475" s="50">
        <v>474</v>
      </c>
      <c r="U475" s="50">
        <f t="shared" si="24"/>
        <v>0</v>
      </c>
      <c r="V475" s="16">
        <f t="shared" si="25"/>
        <v>0</v>
      </c>
      <c r="W475" s="53">
        <f>IF(Table3[[#This Row],[Payment]]&gt;0,W474-Table3[[#This Row],[Payment]]+W474*$R$3,0)</f>
        <v>0</v>
      </c>
    </row>
    <row r="476" spans="20:23" x14ac:dyDescent="0.25">
      <c r="T476" s="50">
        <v>475</v>
      </c>
      <c r="U476" s="50">
        <f t="shared" si="24"/>
        <v>0</v>
      </c>
      <c r="V476" s="16">
        <f t="shared" si="25"/>
        <v>0</v>
      </c>
      <c r="W476" s="53">
        <f>IF(Table3[[#This Row],[Payment]]&gt;0,W475-Table3[[#This Row],[Payment]]+W475*$R$3,0)</f>
        <v>0</v>
      </c>
    </row>
    <row r="477" spans="20:23" x14ac:dyDescent="0.25">
      <c r="T477" s="50">
        <v>476</v>
      </c>
      <c r="U477" s="50">
        <f t="shared" si="24"/>
        <v>0</v>
      </c>
      <c r="V477" s="16">
        <f t="shared" si="25"/>
        <v>0</v>
      </c>
      <c r="W477" s="53">
        <f>IF(Table3[[#This Row],[Payment]]&gt;0,W476-Table3[[#This Row],[Payment]]+W476*$R$3,0)</f>
        <v>0</v>
      </c>
    </row>
    <row r="478" spans="20:23" x14ac:dyDescent="0.25">
      <c r="T478" s="50">
        <v>477</v>
      </c>
      <c r="U478" s="50">
        <f t="shared" si="24"/>
        <v>0</v>
      </c>
      <c r="V478" s="16">
        <f t="shared" si="25"/>
        <v>0</v>
      </c>
      <c r="W478" s="53">
        <f>IF(Table3[[#This Row],[Payment]]&gt;0,W477-Table3[[#This Row],[Payment]]+W477*$R$3,0)</f>
        <v>0</v>
      </c>
    </row>
    <row r="479" spans="20:23" x14ac:dyDescent="0.25">
      <c r="T479" s="50">
        <v>478</v>
      </c>
      <c r="U479" s="50">
        <f t="shared" si="24"/>
        <v>0</v>
      </c>
      <c r="V479" s="16">
        <f t="shared" si="25"/>
        <v>0</v>
      </c>
      <c r="W479" s="53">
        <f>IF(Table3[[#This Row],[Payment]]&gt;0,W478-Table3[[#This Row],[Payment]]+W478*$R$3,0)</f>
        <v>0</v>
      </c>
    </row>
    <row r="480" spans="20:23" x14ac:dyDescent="0.25">
      <c r="T480" s="50">
        <v>479</v>
      </c>
      <c r="U480" s="50">
        <f t="shared" si="24"/>
        <v>0</v>
      </c>
      <c r="V480" s="16">
        <f t="shared" si="25"/>
        <v>0</v>
      </c>
      <c r="W480" s="53">
        <f>IF(Table3[[#This Row],[Payment]]&gt;0,W479-Table3[[#This Row],[Payment]]+W479*$R$3,0)</f>
        <v>0</v>
      </c>
    </row>
    <row r="481" spans="20:23" x14ac:dyDescent="0.25">
      <c r="T481" s="50">
        <v>480</v>
      </c>
      <c r="U481" s="50">
        <f t="shared" si="24"/>
        <v>0</v>
      </c>
      <c r="V481" s="16">
        <f t="shared" si="25"/>
        <v>0</v>
      </c>
      <c r="W481" s="53">
        <f>IF(Table3[[#This Row],[Payment]]&gt;0,W480-Table3[[#This Row],[Payment]]+W480*$R$3,0)</f>
        <v>0</v>
      </c>
    </row>
    <row r="482" spans="20:23" x14ac:dyDescent="0.25">
      <c r="T482" s="50">
        <v>481</v>
      </c>
      <c r="U482" s="50">
        <f t="shared" si="24"/>
        <v>0</v>
      </c>
      <c r="V482" s="16">
        <f t="shared" si="25"/>
        <v>0</v>
      </c>
      <c r="W482" s="53">
        <f>IF(Table3[[#This Row],[Payment]]&gt;0,W481-Table3[[#This Row],[Payment]]+W481*$R$3,0)</f>
        <v>0</v>
      </c>
    </row>
    <row r="483" spans="20:23" x14ac:dyDescent="0.25">
      <c r="T483" s="50">
        <v>482</v>
      </c>
      <c r="U483" s="50">
        <f t="shared" si="24"/>
        <v>0</v>
      </c>
      <c r="V483" s="16">
        <f t="shared" si="25"/>
        <v>0</v>
      </c>
      <c r="W483" s="53">
        <f>IF(Table3[[#This Row],[Payment]]&gt;0,W482-Table3[[#This Row],[Payment]]+W482*$R$3,0)</f>
        <v>0</v>
      </c>
    </row>
    <row r="484" spans="20:23" x14ac:dyDescent="0.25">
      <c r="T484" s="50">
        <v>483</v>
      </c>
      <c r="U484" s="50">
        <f t="shared" si="24"/>
        <v>0</v>
      </c>
      <c r="V484" s="16">
        <f t="shared" si="25"/>
        <v>0</v>
      </c>
      <c r="W484" s="53">
        <f>IF(Table3[[#This Row],[Payment]]&gt;0,W483-Table3[[#This Row],[Payment]]+W483*$R$3,0)</f>
        <v>0</v>
      </c>
    </row>
    <row r="485" spans="20:23" x14ac:dyDescent="0.25">
      <c r="T485" s="50">
        <v>484</v>
      </c>
      <c r="U485" s="50">
        <f t="shared" si="24"/>
        <v>0</v>
      </c>
      <c r="V485" s="16">
        <f t="shared" si="25"/>
        <v>0</v>
      </c>
      <c r="W485" s="53">
        <f>IF(Table3[[#This Row],[Payment]]&gt;0,W484-Table3[[#This Row],[Payment]]+W484*$R$3,0)</f>
        <v>0</v>
      </c>
    </row>
    <row r="486" spans="20:23" x14ac:dyDescent="0.25">
      <c r="T486" s="50">
        <v>485</v>
      </c>
      <c r="U486" s="50">
        <f t="shared" si="24"/>
        <v>0</v>
      </c>
      <c r="V486" s="16">
        <f t="shared" si="25"/>
        <v>0</v>
      </c>
      <c r="W486" s="53">
        <f>IF(Table3[[#This Row],[Payment]]&gt;0,W485-Table3[[#This Row],[Payment]]+W485*$R$3,0)</f>
        <v>0</v>
      </c>
    </row>
    <row r="487" spans="20:23" x14ac:dyDescent="0.25">
      <c r="T487" s="50">
        <v>486</v>
      </c>
      <c r="U487" s="50">
        <f t="shared" si="24"/>
        <v>0</v>
      </c>
      <c r="V487" s="16">
        <f t="shared" si="25"/>
        <v>0</v>
      </c>
      <c r="W487" s="53">
        <f>IF(Table3[[#This Row],[Payment]]&gt;0,W486-Table3[[#This Row],[Payment]]+W486*$R$3,0)</f>
        <v>0</v>
      </c>
    </row>
    <row r="488" spans="20:23" x14ac:dyDescent="0.25">
      <c r="T488" s="50">
        <v>487</v>
      </c>
      <c r="U488" s="50">
        <f t="shared" si="24"/>
        <v>0</v>
      </c>
      <c r="V488" s="16">
        <f t="shared" si="25"/>
        <v>0</v>
      </c>
      <c r="W488" s="53">
        <f>IF(Table3[[#This Row],[Payment]]&gt;0,W487-Table3[[#This Row],[Payment]]+W487*$R$3,0)</f>
        <v>0</v>
      </c>
    </row>
    <row r="489" spans="20:23" x14ac:dyDescent="0.25">
      <c r="T489" s="50">
        <v>488</v>
      </c>
      <c r="U489" s="50">
        <f t="shared" si="24"/>
        <v>0</v>
      </c>
      <c r="V489" s="16">
        <f t="shared" si="25"/>
        <v>0</v>
      </c>
      <c r="W489" s="53">
        <f>IF(Table3[[#This Row],[Payment]]&gt;0,W488-Table3[[#This Row],[Payment]]+W488*$R$3,0)</f>
        <v>0</v>
      </c>
    </row>
    <row r="490" spans="20:23" x14ac:dyDescent="0.25">
      <c r="T490" s="50">
        <v>489</v>
      </c>
      <c r="U490" s="50">
        <f t="shared" si="24"/>
        <v>0</v>
      </c>
      <c r="V490" s="16">
        <f t="shared" si="25"/>
        <v>0</v>
      </c>
      <c r="W490" s="53">
        <f>IF(Table3[[#This Row],[Payment]]&gt;0,W489-Table3[[#This Row],[Payment]]+W489*$R$3,0)</f>
        <v>0</v>
      </c>
    </row>
    <row r="491" spans="20:23" x14ac:dyDescent="0.25">
      <c r="T491" s="50">
        <v>490</v>
      </c>
      <c r="U491" s="50">
        <f t="shared" si="24"/>
        <v>0</v>
      </c>
      <c r="V491" s="16">
        <f t="shared" si="25"/>
        <v>0</v>
      </c>
      <c r="W491" s="53">
        <f>IF(Table3[[#This Row],[Payment]]&gt;0,W490-Table3[[#This Row],[Payment]]+W490*$R$3,0)</f>
        <v>0</v>
      </c>
    </row>
    <row r="492" spans="20:23" x14ac:dyDescent="0.25">
      <c r="T492" s="50">
        <v>491</v>
      </c>
      <c r="U492" s="50">
        <f t="shared" si="24"/>
        <v>0</v>
      </c>
      <c r="V492" s="16">
        <f t="shared" si="25"/>
        <v>0</v>
      </c>
      <c r="W492" s="53">
        <f>IF(Table3[[#This Row],[Payment]]&gt;0,W491-Table3[[#This Row],[Payment]]+W491*$R$3,0)</f>
        <v>0</v>
      </c>
    </row>
    <row r="493" spans="20:23" x14ac:dyDescent="0.25">
      <c r="T493" s="50">
        <v>492</v>
      </c>
      <c r="U493" s="50">
        <f t="shared" si="24"/>
        <v>0</v>
      </c>
      <c r="V493" s="16">
        <f t="shared" si="25"/>
        <v>0</v>
      </c>
      <c r="W493" s="53">
        <f>IF(Table3[[#This Row],[Payment]]&gt;0,W492-Table3[[#This Row],[Payment]]+W492*$R$3,0)</f>
        <v>0</v>
      </c>
    </row>
    <row r="494" spans="20:23" x14ac:dyDescent="0.25">
      <c r="T494" s="50">
        <v>493</v>
      </c>
      <c r="U494" s="50">
        <f t="shared" si="24"/>
        <v>0</v>
      </c>
      <c r="V494" s="16">
        <f t="shared" si="25"/>
        <v>0</v>
      </c>
      <c r="W494" s="53">
        <f>IF(Table3[[#This Row],[Payment]]&gt;0,W493-Table3[[#This Row],[Payment]]+W493*$R$3,0)</f>
        <v>0</v>
      </c>
    </row>
    <row r="495" spans="20:23" x14ac:dyDescent="0.25">
      <c r="T495" s="50">
        <v>494</v>
      </c>
      <c r="U495" s="50">
        <f t="shared" si="24"/>
        <v>0</v>
      </c>
      <c r="V495" s="16">
        <f t="shared" si="25"/>
        <v>0</v>
      </c>
      <c r="W495" s="53">
        <f>IF(Table3[[#This Row],[Payment]]&gt;0,W494-Table3[[#This Row],[Payment]]+W494*$R$3,0)</f>
        <v>0</v>
      </c>
    </row>
    <row r="496" spans="20:23" x14ac:dyDescent="0.25">
      <c r="T496" s="50">
        <v>495</v>
      </c>
      <c r="U496" s="50">
        <f t="shared" si="24"/>
        <v>0</v>
      </c>
      <c r="V496" s="16">
        <f t="shared" si="25"/>
        <v>0</v>
      </c>
      <c r="W496" s="53">
        <f>IF(Table3[[#This Row],[Payment]]&gt;0,W495-Table3[[#This Row],[Payment]]+W495*$R$3,0)</f>
        <v>0</v>
      </c>
    </row>
    <row r="497" spans="20:23" x14ac:dyDescent="0.25">
      <c r="T497" s="50">
        <v>496</v>
      </c>
      <c r="U497" s="50">
        <f t="shared" si="24"/>
        <v>0</v>
      </c>
      <c r="V497" s="16">
        <f t="shared" si="25"/>
        <v>0</v>
      </c>
      <c r="W497" s="53">
        <f>IF(Table3[[#This Row],[Payment]]&gt;0,W496-Table3[[#This Row],[Payment]]+W496*$R$3,0)</f>
        <v>0</v>
      </c>
    </row>
    <row r="498" spans="20:23" x14ac:dyDescent="0.25">
      <c r="T498" s="50">
        <v>497</v>
      </c>
      <c r="U498" s="50">
        <f t="shared" si="24"/>
        <v>0</v>
      </c>
      <c r="V498" s="16">
        <f t="shared" si="25"/>
        <v>0</v>
      </c>
      <c r="W498" s="53">
        <f>IF(Table3[[#This Row],[Payment]]&gt;0,W497-Table3[[#This Row],[Payment]]+W497*$R$3,0)</f>
        <v>0</v>
      </c>
    </row>
    <row r="499" spans="20:23" x14ac:dyDescent="0.25">
      <c r="T499" s="50">
        <v>498</v>
      </c>
      <c r="U499" s="50">
        <f t="shared" si="24"/>
        <v>0</v>
      </c>
      <c r="V499" s="16">
        <f t="shared" si="25"/>
        <v>0</v>
      </c>
      <c r="W499" s="53">
        <f>IF(Table3[[#This Row],[Payment]]&gt;0,W498-Table3[[#This Row],[Payment]]+W498*$R$3,0)</f>
        <v>0</v>
      </c>
    </row>
    <row r="500" spans="20:23" x14ac:dyDescent="0.25">
      <c r="T500" s="50">
        <v>499</v>
      </c>
      <c r="U500" s="50">
        <f t="shared" si="24"/>
        <v>0</v>
      </c>
      <c r="V500" s="16">
        <f t="shared" si="25"/>
        <v>0</v>
      </c>
      <c r="W500" s="53">
        <f>IF(Table3[[#This Row],[Payment]]&gt;0,W499-Table3[[#This Row],[Payment]]+W499*$R$3,0)</f>
        <v>0</v>
      </c>
    </row>
    <row r="501" spans="20:23" x14ac:dyDescent="0.25">
      <c r="T501" s="50">
        <v>500</v>
      </c>
      <c r="U501" s="50">
        <f t="shared" si="24"/>
        <v>0</v>
      </c>
      <c r="V501" s="16">
        <f t="shared" si="25"/>
        <v>0</v>
      </c>
      <c r="W501" s="53">
        <f>IF(Table3[[#This Row],[Payment]]&gt;0,W500-Table3[[#This Row],[Payment]]+W500*$R$3,0)</f>
        <v>0</v>
      </c>
    </row>
    <row r="502" spans="20:23" x14ac:dyDescent="0.25">
      <c r="T502" s="50">
        <v>501</v>
      </c>
      <c r="U502" s="50">
        <f t="shared" si="24"/>
        <v>0</v>
      </c>
      <c r="V502" s="16">
        <f t="shared" si="25"/>
        <v>0</v>
      </c>
      <c r="W502" s="53">
        <f>IF(Table3[[#This Row],[Payment]]&gt;0,W501-Table3[[#This Row],[Payment]]+W501*$R$3,0)</f>
        <v>0</v>
      </c>
    </row>
    <row r="503" spans="20:23" x14ac:dyDescent="0.25">
      <c r="T503" s="50">
        <v>502</v>
      </c>
      <c r="U503" s="50">
        <f t="shared" si="24"/>
        <v>0</v>
      </c>
      <c r="V503" s="16">
        <f t="shared" si="25"/>
        <v>0</v>
      </c>
      <c r="W503" s="53">
        <f>IF(Table3[[#This Row],[Payment]]&gt;0,W502-Table3[[#This Row],[Payment]]+W502*$R$3,0)</f>
        <v>0</v>
      </c>
    </row>
    <row r="504" spans="20:23" x14ac:dyDescent="0.25">
      <c r="T504" s="50">
        <v>503</v>
      </c>
      <c r="U504" s="50">
        <f t="shared" si="24"/>
        <v>0</v>
      </c>
      <c r="V504" s="16">
        <f t="shared" si="25"/>
        <v>0</v>
      </c>
      <c r="W504" s="53">
        <f>IF(Table3[[#This Row],[Payment]]&gt;0,W503-Table3[[#This Row],[Payment]]+W503*$R$3,0)</f>
        <v>0</v>
      </c>
    </row>
    <row r="505" spans="20:23" x14ac:dyDescent="0.25">
      <c r="T505" s="50">
        <v>504</v>
      </c>
      <c r="U505" s="50">
        <f t="shared" si="24"/>
        <v>0</v>
      </c>
      <c r="V505" s="16">
        <f t="shared" si="25"/>
        <v>0</v>
      </c>
      <c r="W505" s="53">
        <f>IF(Table3[[#This Row],[Payment]]&gt;0,W504-Table3[[#This Row],[Payment]]+W504*$R$3,0)</f>
        <v>0</v>
      </c>
    </row>
    <row r="506" spans="20:23" x14ac:dyDescent="0.25">
      <c r="T506" s="50">
        <v>505</v>
      </c>
      <c r="U506" s="50">
        <f t="shared" si="24"/>
        <v>0</v>
      </c>
      <c r="V506" s="16">
        <f t="shared" si="25"/>
        <v>0</v>
      </c>
      <c r="W506" s="53">
        <f>IF(Table3[[#This Row],[Payment]]&gt;0,W505-Table3[[#This Row],[Payment]]+W505*$R$3,0)</f>
        <v>0</v>
      </c>
    </row>
    <row r="507" spans="20:23" x14ac:dyDescent="0.25">
      <c r="T507" s="50">
        <v>506</v>
      </c>
      <c r="U507" s="50">
        <f t="shared" si="24"/>
        <v>0</v>
      </c>
      <c r="V507" s="16">
        <f t="shared" si="25"/>
        <v>0</v>
      </c>
      <c r="W507" s="53">
        <f>IF(Table3[[#This Row],[Payment]]&gt;0,W506-Table3[[#This Row],[Payment]]+W506*$R$3,0)</f>
        <v>0</v>
      </c>
    </row>
    <row r="508" spans="20:23" x14ac:dyDescent="0.25">
      <c r="T508" s="50">
        <v>507</v>
      </c>
      <c r="U508" s="50">
        <f t="shared" si="24"/>
        <v>0</v>
      </c>
      <c r="V508" s="16">
        <f t="shared" si="25"/>
        <v>0</v>
      </c>
      <c r="W508" s="53">
        <f>IF(Table3[[#This Row],[Payment]]&gt;0,W507-Table3[[#This Row],[Payment]]+W507*$R$3,0)</f>
        <v>0</v>
      </c>
    </row>
    <row r="509" spans="20:23" x14ac:dyDescent="0.25">
      <c r="T509" s="50">
        <v>508</v>
      </c>
      <c r="U509" s="50">
        <f t="shared" si="24"/>
        <v>0</v>
      </c>
      <c r="V509" s="16">
        <f t="shared" si="25"/>
        <v>0</v>
      </c>
      <c r="W509" s="53">
        <f>IF(Table3[[#This Row],[Payment]]&gt;0,W508-Table3[[#This Row],[Payment]]+W508*$R$3,0)</f>
        <v>0</v>
      </c>
    </row>
    <row r="510" spans="20:23" x14ac:dyDescent="0.25">
      <c r="T510" s="50">
        <v>509</v>
      </c>
      <c r="U510" s="50">
        <f t="shared" si="24"/>
        <v>0</v>
      </c>
      <c r="V510" s="16">
        <f t="shared" si="25"/>
        <v>0</v>
      </c>
      <c r="W510" s="53">
        <f>IF(Table3[[#This Row],[Payment]]&gt;0,W509-Table3[[#This Row],[Payment]]+W509*$R$3,0)</f>
        <v>0</v>
      </c>
    </row>
    <row r="511" spans="20:23" x14ac:dyDescent="0.25">
      <c r="T511" s="50">
        <v>510</v>
      </c>
      <c r="U511" s="50">
        <f t="shared" si="24"/>
        <v>0</v>
      </c>
      <c r="V511" s="16">
        <f t="shared" si="25"/>
        <v>0</v>
      </c>
      <c r="W511" s="53">
        <f>IF(Table3[[#This Row],[Payment]]&gt;0,W510-Table3[[#This Row],[Payment]]+W510*$R$3,0)</f>
        <v>0</v>
      </c>
    </row>
    <row r="512" spans="20:23" x14ac:dyDescent="0.25">
      <c r="T512" s="50">
        <v>511</v>
      </c>
      <c r="U512" s="50">
        <f t="shared" si="24"/>
        <v>0</v>
      </c>
      <c r="V512" s="16">
        <f t="shared" si="25"/>
        <v>0</v>
      </c>
      <c r="W512" s="53">
        <f>IF(Table3[[#This Row],[Payment]]&gt;0,W511-Table3[[#This Row],[Payment]]+W511*$R$3,0)</f>
        <v>0</v>
      </c>
    </row>
    <row r="513" spans="20:23" x14ac:dyDescent="0.25">
      <c r="T513" s="50">
        <v>512</v>
      </c>
      <c r="U513" s="50">
        <f t="shared" si="24"/>
        <v>0</v>
      </c>
      <c r="V513" s="16">
        <f t="shared" si="25"/>
        <v>0</v>
      </c>
      <c r="W513" s="53">
        <f>IF(Table3[[#This Row],[Payment]]&gt;0,W512-Table3[[#This Row],[Payment]]+W512*$R$3,0)</f>
        <v>0</v>
      </c>
    </row>
    <row r="514" spans="20:23" x14ac:dyDescent="0.25">
      <c r="T514" s="50">
        <v>513</v>
      </c>
      <c r="U514" s="50">
        <f t="shared" si="24"/>
        <v>0</v>
      </c>
      <c r="V514" s="16">
        <f t="shared" si="25"/>
        <v>0</v>
      </c>
      <c r="W514" s="53">
        <f>IF(Table3[[#This Row],[Payment]]&gt;0,W513-Table3[[#This Row],[Payment]]+W513*$R$3,0)</f>
        <v>0</v>
      </c>
    </row>
    <row r="515" spans="20:23" x14ac:dyDescent="0.25">
      <c r="T515" s="50">
        <v>514</v>
      </c>
      <c r="U515" s="50">
        <f t="shared" ref="U515:U578" si="26">IF(T515&lt;=$R$4,T515,0)</f>
        <v>0</v>
      </c>
      <c r="V515" s="16">
        <f t="shared" si="25"/>
        <v>0</v>
      </c>
      <c r="W515" s="53">
        <f>IF(Table3[[#This Row],[Payment]]&gt;0,W514-Table3[[#This Row],[Payment]]+W514*$R$3,0)</f>
        <v>0</v>
      </c>
    </row>
    <row r="516" spans="20:23" x14ac:dyDescent="0.25">
      <c r="T516" s="50">
        <v>515</v>
      </c>
      <c r="U516" s="50">
        <f t="shared" si="26"/>
        <v>0</v>
      </c>
      <c r="V516" s="16">
        <f t="shared" si="25"/>
        <v>0</v>
      </c>
      <c r="W516" s="53">
        <f>IF(Table3[[#This Row],[Payment]]&gt;0,W515-Table3[[#This Row],[Payment]]+W515*$R$3,0)</f>
        <v>0</v>
      </c>
    </row>
    <row r="517" spans="20:23" x14ac:dyDescent="0.25">
      <c r="T517" s="50">
        <v>516</v>
      </c>
      <c r="U517" s="50">
        <f t="shared" si="26"/>
        <v>0</v>
      </c>
      <c r="V517" s="16">
        <f t="shared" si="25"/>
        <v>0</v>
      </c>
      <c r="W517" s="53">
        <f>IF(Table3[[#This Row],[Payment]]&gt;0,W516-Table3[[#This Row],[Payment]]+W516*$R$3,0)</f>
        <v>0</v>
      </c>
    </row>
    <row r="518" spans="20:23" x14ac:dyDescent="0.25">
      <c r="T518" s="50">
        <v>517</v>
      </c>
      <c r="U518" s="50">
        <f t="shared" si="26"/>
        <v>0</v>
      </c>
      <c r="V518" s="16">
        <f t="shared" si="25"/>
        <v>0</v>
      </c>
      <c r="W518" s="53">
        <f>IF(Table3[[#This Row],[Payment]]&gt;0,W517-Table3[[#This Row],[Payment]]+W517*$R$3,0)</f>
        <v>0</v>
      </c>
    </row>
    <row r="519" spans="20:23" x14ac:dyDescent="0.25">
      <c r="T519" s="50">
        <v>518</v>
      </c>
      <c r="U519" s="50">
        <f t="shared" si="26"/>
        <v>0</v>
      </c>
      <c r="V519" s="16">
        <f t="shared" si="25"/>
        <v>0</v>
      </c>
      <c r="W519" s="53">
        <f>IF(Table3[[#This Row],[Payment]]&gt;0,W518-Table3[[#This Row],[Payment]]+W518*$R$3,0)</f>
        <v>0</v>
      </c>
    </row>
    <row r="520" spans="20:23" x14ac:dyDescent="0.25">
      <c r="T520" s="50">
        <v>519</v>
      </c>
      <c r="U520" s="50">
        <f t="shared" si="26"/>
        <v>0</v>
      </c>
      <c r="V520" s="16">
        <f t="shared" si="25"/>
        <v>0</v>
      </c>
      <c r="W520" s="53">
        <f>IF(Table3[[#This Row],[Payment]]&gt;0,W519-Table3[[#This Row],[Payment]]+W519*$R$3,0)</f>
        <v>0</v>
      </c>
    </row>
    <row r="521" spans="20:23" x14ac:dyDescent="0.25">
      <c r="T521" s="50">
        <v>520</v>
      </c>
      <c r="U521" s="50">
        <f t="shared" si="26"/>
        <v>0</v>
      </c>
      <c r="V521" s="16">
        <f t="shared" si="25"/>
        <v>0</v>
      </c>
      <c r="W521" s="53">
        <f>IF(Table3[[#This Row],[Payment]]&gt;0,W520-Table3[[#This Row],[Payment]]+W520*$R$3,0)</f>
        <v>0</v>
      </c>
    </row>
    <row r="522" spans="20:23" x14ac:dyDescent="0.25">
      <c r="T522" s="50">
        <v>521</v>
      </c>
      <c r="U522" s="50">
        <f t="shared" si="26"/>
        <v>0</v>
      </c>
      <c r="V522" s="16">
        <f t="shared" si="25"/>
        <v>0</v>
      </c>
      <c r="W522" s="53">
        <f>IF(Table3[[#This Row],[Payment]]&gt;0,W521-Table3[[#This Row],[Payment]]+W521*$R$3,0)</f>
        <v>0</v>
      </c>
    </row>
    <row r="523" spans="20:23" x14ac:dyDescent="0.25">
      <c r="T523" s="50">
        <v>522</v>
      </c>
      <c r="U523" s="50">
        <f t="shared" si="26"/>
        <v>0</v>
      </c>
      <c r="V523" s="16">
        <f t="shared" si="25"/>
        <v>0</v>
      </c>
      <c r="W523" s="53">
        <f>IF(Table3[[#This Row],[Payment]]&gt;0,W522-Table3[[#This Row],[Payment]]+W522*$R$3,0)</f>
        <v>0</v>
      </c>
    </row>
    <row r="524" spans="20:23" x14ac:dyDescent="0.25">
      <c r="T524" s="50">
        <v>523</v>
      </c>
      <c r="U524" s="50">
        <f t="shared" si="26"/>
        <v>0</v>
      </c>
      <c r="V524" s="16">
        <f t="shared" si="25"/>
        <v>0</v>
      </c>
      <c r="W524" s="53">
        <f>IF(Table3[[#This Row],[Payment]]&gt;0,W523-Table3[[#This Row],[Payment]]+W523*$R$3,0)</f>
        <v>0</v>
      </c>
    </row>
    <row r="525" spans="20:23" x14ac:dyDescent="0.25">
      <c r="T525" s="50">
        <v>524</v>
      </c>
      <c r="U525" s="50">
        <f t="shared" si="26"/>
        <v>0</v>
      </c>
      <c r="V525" s="16">
        <f t="shared" si="25"/>
        <v>0</v>
      </c>
      <c r="W525" s="53">
        <f>IF(Table3[[#This Row],[Payment]]&gt;0,W524-Table3[[#This Row],[Payment]]+W524*$R$3,0)</f>
        <v>0</v>
      </c>
    </row>
    <row r="526" spans="20:23" x14ac:dyDescent="0.25">
      <c r="T526" s="50">
        <v>525</v>
      </c>
      <c r="U526" s="50">
        <f t="shared" si="26"/>
        <v>0</v>
      </c>
      <c r="V526" s="16">
        <f t="shared" si="25"/>
        <v>0</v>
      </c>
      <c r="W526" s="53">
        <f>IF(Table3[[#This Row],[Payment]]&gt;0,W525-Table3[[#This Row],[Payment]]+W525*$R$3,0)</f>
        <v>0</v>
      </c>
    </row>
    <row r="527" spans="20:23" x14ac:dyDescent="0.25">
      <c r="T527" s="50">
        <v>526</v>
      </c>
      <c r="U527" s="50">
        <f t="shared" si="26"/>
        <v>0</v>
      </c>
      <c r="V527" s="16">
        <f t="shared" si="25"/>
        <v>0</v>
      </c>
      <c r="W527" s="53">
        <f>IF(Table3[[#This Row],[Payment]]&gt;0,W526-Table3[[#This Row],[Payment]]+W526*$R$3,0)</f>
        <v>0</v>
      </c>
    </row>
    <row r="528" spans="20:23" x14ac:dyDescent="0.25">
      <c r="T528" s="50">
        <v>527</v>
      </c>
      <c r="U528" s="50">
        <f t="shared" si="26"/>
        <v>0</v>
      </c>
      <c r="V528" s="16">
        <f t="shared" si="25"/>
        <v>0</v>
      </c>
      <c r="W528" s="53">
        <f>IF(Table3[[#This Row],[Payment]]&gt;0,W527-Table3[[#This Row],[Payment]]+W527*$R$3,0)</f>
        <v>0</v>
      </c>
    </row>
    <row r="529" spans="20:23" x14ac:dyDescent="0.25">
      <c r="T529" s="50">
        <v>528</v>
      </c>
      <c r="U529" s="50">
        <f t="shared" si="26"/>
        <v>0</v>
      </c>
      <c r="V529" s="16">
        <f t="shared" si="25"/>
        <v>0</v>
      </c>
      <c r="W529" s="53">
        <f>IF(Table3[[#This Row],[Payment]]&gt;0,W528-Table3[[#This Row],[Payment]]+W528*$R$3,0)</f>
        <v>0</v>
      </c>
    </row>
    <row r="530" spans="20:23" x14ac:dyDescent="0.25">
      <c r="T530" s="50">
        <v>529</v>
      </c>
      <c r="U530" s="50">
        <f t="shared" si="26"/>
        <v>0</v>
      </c>
      <c r="V530" s="16">
        <f t="shared" si="25"/>
        <v>0</v>
      </c>
      <c r="W530" s="53">
        <f>IF(Table3[[#This Row],[Payment]]&gt;0,W529-Table3[[#This Row],[Payment]]+W529*$R$3,0)</f>
        <v>0</v>
      </c>
    </row>
    <row r="531" spans="20:23" x14ac:dyDescent="0.25">
      <c r="T531" s="50">
        <v>530</v>
      </c>
      <c r="U531" s="50">
        <f t="shared" si="26"/>
        <v>0</v>
      </c>
      <c r="V531" s="16">
        <f t="shared" si="25"/>
        <v>0</v>
      </c>
      <c r="W531" s="53">
        <f>IF(Table3[[#This Row],[Payment]]&gt;0,W530-Table3[[#This Row],[Payment]]+W530*$R$3,0)</f>
        <v>0</v>
      </c>
    </row>
    <row r="532" spans="20:23" x14ac:dyDescent="0.25">
      <c r="T532" s="50">
        <v>531</v>
      </c>
      <c r="U532" s="50">
        <f t="shared" si="26"/>
        <v>0</v>
      </c>
      <c r="V532" s="16">
        <f t="shared" si="25"/>
        <v>0</v>
      </c>
      <c r="W532" s="53">
        <f>IF(Table3[[#This Row],[Payment]]&gt;0,W531-Table3[[#This Row],[Payment]]+W531*$R$3,0)</f>
        <v>0</v>
      </c>
    </row>
    <row r="533" spans="20:23" x14ac:dyDescent="0.25">
      <c r="T533" s="50">
        <v>532</v>
      </c>
      <c r="U533" s="50">
        <f t="shared" si="26"/>
        <v>0</v>
      </c>
      <c r="V533" s="16">
        <f t="shared" si="25"/>
        <v>0</v>
      </c>
      <c r="W533" s="53">
        <f>IF(Table3[[#This Row],[Payment]]&gt;0,W532-Table3[[#This Row],[Payment]]+W532*$R$3,0)</f>
        <v>0</v>
      </c>
    </row>
    <row r="534" spans="20:23" x14ac:dyDescent="0.25">
      <c r="T534" s="50">
        <v>533</v>
      </c>
      <c r="U534" s="50">
        <f t="shared" si="26"/>
        <v>0</v>
      </c>
      <c r="V534" s="16">
        <f t="shared" si="25"/>
        <v>0</v>
      </c>
      <c r="W534" s="53">
        <f>IF(Table3[[#This Row],[Payment]]&gt;0,W533-Table3[[#This Row],[Payment]]+W533*$R$3,0)</f>
        <v>0</v>
      </c>
    </row>
    <row r="535" spans="20:23" x14ac:dyDescent="0.25">
      <c r="T535" s="50">
        <v>534</v>
      </c>
      <c r="U535" s="50">
        <f t="shared" si="26"/>
        <v>0</v>
      </c>
      <c r="V535" s="16">
        <f t="shared" si="25"/>
        <v>0</v>
      </c>
      <c r="W535" s="53">
        <f>IF(Table3[[#This Row],[Payment]]&gt;0,W534-Table3[[#This Row],[Payment]]+W534*$R$3,0)</f>
        <v>0</v>
      </c>
    </row>
    <row r="536" spans="20:23" x14ac:dyDescent="0.25">
      <c r="T536" s="50">
        <v>535</v>
      </c>
      <c r="U536" s="50">
        <f t="shared" si="26"/>
        <v>0</v>
      </c>
      <c r="V536" s="16">
        <f t="shared" si="25"/>
        <v>0</v>
      </c>
      <c r="W536" s="53">
        <f>IF(Table3[[#This Row],[Payment]]&gt;0,W535-Table3[[#This Row],[Payment]]+W535*$R$3,0)</f>
        <v>0</v>
      </c>
    </row>
    <row r="537" spans="20:23" x14ac:dyDescent="0.25">
      <c r="T537" s="50">
        <v>536</v>
      </c>
      <c r="U537" s="50">
        <f t="shared" si="26"/>
        <v>0</v>
      </c>
      <c r="V537" s="16">
        <f t="shared" si="25"/>
        <v>0</v>
      </c>
      <c r="W537" s="53">
        <f>IF(Table3[[#This Row],[Payment]]&gt;0,W536-Table3[[#This Row],[Payment]]+W536*$R$3,0)</f>
        <v>0</v>
      </c>
    </row>
    <row r="538" spans="20:23" x14ac:dyDescent="0.25">
      <c r="T538" s="50">
        <v>537</v>
      </c>
      <c r="U538" s="50">
        <f t="shared" si="26"/>
        <v>0</v>
      </c>
      <c r="V538" s="16">
        <f t="shared" ref="V538:V601" si="27">IF(U538&gt;0,V526*(1+$B$2),0)</f>
        <v>0</v>
      </c>
      <c r="W538" s="53">
        <f>IF(Table3[[#This Row],[Payment]]&gt;0,W537-Table3[[#This Row],[Payment]]+W537*$R$3,0)</f>
        <v>0</v>
      </c>
    </row>
    <row r="539" spans="20:23" x14ac:dyDescent="0.25">
      <c r="T539" s="50">
        <v>538</v>
      </c>
      <c r="U539" s="50">
        <f t="shared" si="26"/>
        <v>0</v>
      </c>
      <c r="V539" s="16">
        <f t="shared" si="27"/>
        <v>0</v>
      </c>
      <c r="W539" s="53">
        <f>IF(Table3[[#This Row],[Payment]]&gt;0,W538-Table3[[#This Row],[Payment]]+W538*$R$3,0)</f>
        <v>0</v>
      </c>
    </row>
    <row r="540" spans="20:23" x14ac:dyDescent="0.25">
      <c r="T540" s="50">
        <v>539</v>
      </c>
      <c r="U540" s="50">
        <f t="shared" si="26"/>
        <v>0</v>
      </c>
      <c r="V540" s="16">
        <f t="shared" si="27"/>
        <v>0</v>
      </c>
      <c r="W540" s="53">
        <f>IF(Table3[[#This Row],[Payment]]&gt;0,W539-Table3[[#This Row],[Payment]]+W539*$R$3,0)</f>
        <v>0</v>
      </c>
    </row>
    <row r="541" spans="20:23" x14ac:dyDescent="0.25">
      <c r="T541" s="50">
        <v>540</v>
      </c>
      <c r="U541" s="50">
        <f t="shared" si="26"/>
        <v>0</v>
      </c>
      <c r="V541" s="16">
        <f t="shared" si="27"/>
        <v>0</v>
      </c>
      <c r="W541" s="53">
        <f>IF(Table3[[#This Row],[Payment]]&gt;0,W540-Table3[[#This Row],[Payment]]+W540*$R$3,0)</f>
        <v>0</v>
      </c>
    </row>
    <row r="542" spans="20:23" x14ac:dyDescent="0.25">
      <c r="T542" s="50">
        <v>541</v>
      </c>
      <c r="U542" s="50">
        <f t="shared" si="26"/>
        <v>0</v>
      </c>
      <c r="V542" s="16">
        <f t="shared" si="27"/>
        <v>0</v>
      </c>
      <c r="W542" s="53">
        <f>IF(Table3[[#This Row],[Payment]]&gt;0,W541-Table3[[#This Row],[Payment]]+W541*$R$3,0)</f>
        <v>0</v>
      </c>
    </row>
    <row r="543" spans="20:23" x14ac:dyDescent="0.25">
      <c r="T543" s="50">
        <v>542</v>
      </c>
      <c r="U543" s="50">
        <f t="shared" si="26"/>
        <v>0</v>
      </c>
      <c r="V543" s="16">
        <f t="shared" si="27"/>
        <v>0</v>
      </c>
      <c r="W543" s="53">
        <f>IF(Table3[[#This Row],[Payment]]&gt;0,W542-Table3[[#This Row],[Payment]]+W542*$R$3,0)</f>
        <v>0</v>
      </c>
    </row>
    <row r="544" spans="20:23" x14ac:dyDescent="0.25">
      <c r="T544" s="50">
        <v>543</v>
      </c>
      <c r="U544" s="50">
        <f t="shared" si="26"/>
        <v>0</v>
      </c>
      <c r="V544" s="16">
        <f t="shared" si="27"/>
        <v>0</v>
      </c>
      <c r="W544" s="53">
        <f>IF(Table3[[#This Row],[Payment]]&gt;0,W543-Table3[[#This Row],[Payment]]+W543*$R$3,0)</f>
        <v>0</v>
      </c>
    </row>
    <row r="545" spans="20:23" x14ac:dyDescent="0.25">
      <c r="T545" s="50">
        <v>544</v>
      </c>
      <c r="U545" s="50">
        <f t="shared" si="26"/>
        <v>0</v>
      </c>
      <c r="V545" s="16">
        <f t="shared" si="27"/>
        <v>0</v>
      </c>
      <c r="W545" s="53">
        <f>IF(Table3[[#This Row],[Payment]]&gt;0,W544-Table3[[#This Row],[Payment]]+W544*$R$3,0)</f>
        <v>0</v>
      </c>
    </row>
    <row r="546" spans="20:23" x14ac:dyDescent="0.25">
      <c r="T546" s="50">
        <v>545</v>
      </c>
      <c r="U546" s="50">
        <f t="shared" si="26"/>
        <v>0</v>
      </c>
      <c r="V546" s="16">
        <f t="shared" si="27"/>
        <v>0</v>
      </c>
      <c r="W546" s="53">
        <f>IF(Table3[[#This Row],[Payment]]&gt;0,W545-Table3[[#This Row],[Payment]]+W545*$R$3,0)</f>
        <v>0</v>
      </c>
    </row>
    <row r="547" spans="20:23" x14ac:dyDescent="0.25">
      <c r="T547" s="50">
        <v>546</v>
      </c>
      <c r="U547" s="50">
        <f t="shared" si="26"/>
        <v>0</v>
      </c>
      <c r="V547" s="16">
        <f t="shared" si="27"/>
        <v>0</v>
      </c>
      <c r="W547" s="53">
        <f>IF(Table3[[#This Row],[Payment]]&gt;0,W546-Table3[[#This Row],[Payment]]+W546*$R$3,0)</f>
        <v>0</v>
      </c>
    </row>
    <row r="548" spans="20:23" x14ac:dyDescent="0.25">
      <c r="T548" s="50">
        <v>547</v>
      </c>
      <c r="U548" s="50">
        <f t="shared" si="26"/>
        <v>0</v>
      </c>
      <c r="V548" s="16">
        <f t="shared" si="27"/>
        <v>0</v>
      </c>
      <c r="W548" s="53">
        <f>IF(Table3[[#This Row],[Payment]]&gt;0,W547-Table3[[#This Row],[Payment]]+W547*$R$3,0)</f>
        <v>0</v>
      </c>
    </row>
    <row r="549" spans="20:23" x14ac:dyDescent="0.25">
      <c r="T549" s="50">
        <v>548</v>
      </c>
      <c r="U549" s="50">
        <f t="shared" si="26"/>
        <v>0</v>
      </c>
      <c r="V549" s="16">
        <f t="shared" si="27"/>
        <v>0</v>
      </c>
      <c r="W549" s="53">
        <f>IF(Table3[[#This Row],[Payment]]&gt;0,W548-Table3[[#This Row],[Payment]]+W548*$R$3,0)</f>
        <v>0</v>
      </c>
    </row>
    <row r="550" spans="20:23" x14ac:dyDescent="0.25">
      <c r="T550" s="50">
        <v>549</v>
      </c>
      <c r="U550" s="50">
        <f t="shared" si="26"/>
        <v>0</v>
      </c>
      <c r="V550" s="16">
        <f t="shared" si="27"/>
        <v>0</v>
      </c>
      <c r="W550" s="53">
        <f>IF(Table3[[#This Row],[Payment]]&gt;0,W549-Table3[[#This Row],[Payment]]+W549*$R$3,0)</f>
        <v>0</v>
      </c>
    </row>
    <row r="551" spans="20:23" x14ac:dyDescent="0.25">
      <c r="T551" s="50">
        <v>550</v>
      </c>
      <c r="U551" s="50">
        <f t="shared" si="26"/>
        <v>0</v>
      </c>
      <c r="V551" s="16">
        <f t="shared" si="27"/>
        <v>0</v>
      </c>
      <c r="W551" s="53">
        <f>IF(Table3[[#This Row],[Payment]]&gt;0,W550-Table3[[#This Row],[Payment]]+W550*$R$3,0)</f>
        <v>0</v>
      </c>
    </row>
    <row r="552" spans="20:23" x14ac:dyDescent="0.25">
      <c r="T552" s="50">
        <v>551</v>
      </c>
      <c r="U552" s="50">
        <f t="shared" si="26"/>
        <v>0</v>
      </c>
      <c r="V552" s="16">
        <f t="shared" si="27"/>
        <v>0</v>
      </c>
      <c r="W552" s="53">
        <f>IF(Table3[[#This Row],[Payment]]&gt;0,W551-Table3[[#This Row],[Payment]]+W551*$R$3,0)</f>
        <v>0</v>
      </c>
    </row>
    <row r="553" spans="20:23" x14ac:dyDescent="0.25">
      <c r="T553" s="50">
        <v>552</v>
      </c>
      <c r="U553" s="50">
        <f t="shared" si="26"/>
        <v>0</v>
      </c>
      <c r="V553" s="16">
        <f t="shared" si="27"/>
        <v>0</v>
      </c>
      <c r="W553" s="53">
        <f>IF(Table3[[#This Row],[Payment]]&gt;0,W552-Table3[[#This Row],[Payment]]+W552*$R$3,0)</f>
        <v>0</v>
      </c>
    </row>
    <row r="554" spans="20:23" x14ac:dyDescent="0.25">
      <c r="T554" s="50">
        <v>553</v>
      </c>
      <c r="U554" s="50">
        <f t="shared" si="26"/>
        <v>0</v>
      </c>
      <c r="V554" s="16">
        <f t="shared" si="27"/>
        <v>0</v>
      </c>
      <c r="W554" s="53">
        <f>IF(Table3[[#This Row],[Payment]]&gt;0,W553-Table3[[#This Row],[Payment]]+W553*$R$3,0)</f>
        <v>0</v>
      </c>
    </row>
    <row r="555" spans="20:23" x14ac:dyDescent="0.25">
      <c r="T555" s="50">
        <v>554</v>
      </c>
      <c r="U555" s="50">
        <f t="shared" si="26"/>
        <v>0</v>
      </c>
      <c r="V555" s="16">
        <f t="shared" si="27"/>
        <v>0</v>
      </c>
      <c r="W555" s="53">
        <f>IF(Table3[[#This Row],[Payment]]&gt;0,W554-Table3[[#This Row],[Payment]]+W554*$R$3,0)</f>
        <v>0</v>
      </c>
    </row>
    <row r="556" spans="20:23" x14ac:dyDescent="0.25">
      <c r="T556" s="50">
        <v>555</v>
      </c>
      <c r="U556" s="50">
        <f t="shared" si="26"/>
        <v>0</v>
      </c>
      <c r="V556" s="16">
        <f t="shared" si="27"/>
        <v>0</v>
      </c>
      <c r="W556" s="53">
        <f>IF(Table3[[#This Row],[Payment]]&gt;0,W555-Table3[[#This Row],[Payment]]+W555*$R$3,0)</f>
        <v>0</v>
      </c>
    </row>
    <row r="557" spans="20:23" x14ac:dyDescent="0.25">
      <c r="T557" s="50">
        <v>556</v>
      </c>
      <c r="U557" s="50">
        <f t="shared" si="26"/>
        <v>0</v>
      </c>
      <c r="V557" s="16">
        <f t="shared" si="27"/>
        <v>0</v>
      </c>
      <c r="W557" s="53">
        <f>IF(Table3[[#This Row],[Payment]]&gt;0,W556-Table3[[#This Row],[Payment]]+W556*$R$3,0)</f>
        <v>0</v>
      </c>
    </row>
    <row r="558" spans="20:23" x14ac:dyDescent="0.25">
      <c r="T558" s="50">
        <v>557</v>
      </c>
      <c r="U558" s="50">
        <f t="shared" si="26"/>
        <v>0</v>
      </c>
      <c r="V558" s="16">
        <f t="shared" si="27"/>
        <v>0</v>
      </c>
      <c r="W558" s="53">
        <f>IF(Table3[[#This Row],[Payment]]&gt;0,W557-Table3[[#This Row],[Payment]]+W557*$R$3,0)</f>
        <v>0</v>
      </c>
    </row>
    <row r="559" spans="20:23" x14ac:dyDescent="0.25">
      <c r="T559" s="50">
        <v>558</v>
      </c>
      <c r="U559" s="50">
        <f t="shared" si="26"/>
        <v>0</v>
      </c>
      <c r="V559" s="16">
        <f t="shared" si="27"/>
        <v>0</v>
      </c>
      <c r="W559" s="53">
        <f>IF(Table3[[#This Row],[Payment]]&gt;0,W558-Table3[[#This Row],[Payment]]+W558*$R$3,0)</f>
        <v>0</v>
      </c>
    </row>
    <row r="560" spans="20:23" x14ac:dyDescent="0.25">
      <c r="T560" s="50">
        <v>559</v>
      </c>
      <c r="U560" s="50">
        <f t="shared" si="26"/>
        <v>0</v>
      </c>
      <c r="V560" s="16">
        <f t="shared" si="27"/>
        <v>0</v>
      </c>
      <c r="W560" s="53">
        <f>IF(Table3[[#This Row],[Payment]]&gt;0,W559-Table3[[#This Row],[Payment]]+W559*$R$3,0)</f>
        <v>0</v>
      </c>
    </row>
    <row r="561" spans="20:23" x14ac:dyDescent="0.25">
      <c r="T561" s="50">
        <v>560</v>
      </c>
      <c r="U561" s="50">
        <f t="shared" si="26"/>
        <v>0</v>
      </c>
      <c r="V561" s="16">
        <f t="shared" si="27"/>
        <v>0</v>
      </c>
      <c r="W561" s="53">
        <f>IF(Table3[[#This Row],[Payment]]&gt;0,W560-Table3[[#This Row],[Payment]]+W560*$R$3,0)</f>
        <v>0</v>
      </c>
    </row>
    <row r="562" spans="20:23" x14ac:dyDescent="0.25">
      <c r="T562" s="50">
        <v>561</v>
      </c>
      <c r="U562" s="50">
        <f t="shared" si="26"/>
        <v>0</v>
      </c>
      <c r="V562" s="16">
        <f t="shared" si="27"/>
        <v>0</v>
      </c>
      <c r="W562" s="53">
        <f>IF(Table3[[#This Row],[Payment]]&gt;0,W561-Table3[[#This Row],[Payment]]+W561*$R$3,0)</f>
        <v>0</v>
      </c>
    </row>
    <row r="563" spans="20:23" x14ac:dyDescent="0.25">
      <c r="T563" s="50">
        <v>562</v>
      </c>
      <c r="U563" s="50">
        <f t="shared" si="26"/>
        <v>0</v>
      </c>
      <c r="V563" s="16">
        <f t="shared" si="27"/>
        <v>0</v>
      </c>
      <c r="W563" s="53">
        <f>IF(Table3[[#This Row],[Payment]]&gt;0,W562-Table3[[#This Row],[Payment]]+W562*$R$3,0)</f>
        <v>0</v>
      </c>
    </row>
    <row r="564" spans="20:23" x14ac:dyDescent="0.25">
      <c r="T564" s="50">
        <v>563</v>
      </c>
      <c r="U564" s="50">
        <f t="shared" si="26"/>
        <v>0</v>
      </c>
      <c r="V564" s="16">
        <f t="shared" si="27"/>
        <v>0</v>
      </c>
      <c r="W564" s="53">
        <f>IF(Table3[[#This Row],[Payment]]&gt;0,W563-Table3[[#This Row],[Payment]]+W563*$R$3,0)</f>
        <v>0</v>
      </c>
    </row>
    <row r="565" spans="20:23" x14ac:dyDescent="0.25">
      <c r="T565" s="50">
        <v>564</v>
      </c>
      <c r="U565" s="50">
        <f t="shared" si="26"/>
        <v>0</v>
      </c>
      <c r="V565" s="16">
        <f t="shared" si="27"/>
        <v>0</v>
      </c>
      <c r="W565" s="53">
        <f>IF(Table3[[#This Row],[Payment]]&gt;0,W564-Table3[[#This Row],[Payment]]+W564*$R$3,0)</f>
        <v>0</v>
      </c>
    </row>
    <row r="566" spans="20:23" x14ac:dyDescent="0.25">
      <c r="T566" s="50">
        <v>565</v>
      </c>
      <c r="U566" s="50">
        <f t="shared" si="26"/>
        <v>0</v>
      </c>
      <c r="V566" s="16">
        <f t="shared" si="27"/>
        <v>0</v>
      </c>
      <c r="W566" s="53">
        <f>IF(Table3[[#This Row],[Payment]]&gt;0,W565-Table3[[#This Row],[Payment]]+W565*$R$3,0)</f>
        <v>0</v>
      </c>
    </row>
    <row r="567" spans="20:23" x14ac:dyDescent="0.25">
      <c r="T567" s="50">
        <v>566</v>
      </c>
      <c r="U567" s="50">
        <f t="shared" si="26"/>
        <v>0</v>
      </c>
      <c r="V567" s="16">
        <f t="shared" si="27"/>
        <v>0</v>
      </c>
      <c r="W567" s="53">
        <f>IF(Table3[[#This Row],[Payment]]&gt;0,W566-Table3[[#This Row],[Payment]]+W566*$R$3,0)</f>
        <v>0</v>
      </c>
    </row>
    <row r="568" spans="20:23" x14ac:dyDescent="0.25">
      <c r="T568" s="50">
        <v>567</v>
      </c>
      <c r="U568" s="50">
        <f t="shared" si="26"/>
        <v>0</v>
      </c>
      <c r="V568" s="16">
        <f t="shared" si="27"/>
        <v>0</v>
      </c>
      <c r="W568" s="53">
        <f>IF(Table3[[#This Row],[Payment]]&gt;0,W567-Table3[[#This Row],[Payment]]+W567*$R$3,0)</f>
        <v>0</v>
      </c>
    </row>
    <row r="569" spans="20:23" x14ac:dyDescent="0.25">
      <c r="T569" s="50">
        <v>568</v>
      </c>
      <c r="U569" s="50">
        <f t="shared" si="26"/>
        <v>0</v>
      </c>
      <c r="V569" s="16">
        <f t="shared" si="27"/>
        <v>0</v>
      </c>
      <c r="W569" s="53">
        <f>IF(Table3[[#This Row],[Payment]]&gt;0,W568-Table3[[#This Row],[Payment]]+W568*$R$3,0)</f>
        <v>0</v>
      </c>
    </row>
    <row r="570" spans="20:23" x14ac:dyDescent="0.25">
      <c r="T570" s="50">
        <v>569</v>
      </c>
      <c r="U570" s="50">
        <f t="shared" si="26"/>
        <v>0</v>
      </c>
      <c r="V570" s="16">
        <f t="shared" si="27"/>
        <v>0</v>
      </c>
      <c r="W570" s="53">
        <f>IF(Table3[[#This Row],[Payment]]&gt;0,W569-Table3[[#This Row],[Payment]]+W569*$R$3,0)</f>
        <v>0</v>
      </c>
    </row>
    <row r="571" spans="20:23" x14ac:dyDescent="0.25">
      <c r="T571" s="50">
        <v>570</v>
      </c>
      <c r="U571" s="50">
        <f t="shared" si="26"/>
        <v>0</v>
      </c>
      <c r="V571" s="16">
        <f t="shared" si="27"/>
        <v>0</v>
      </c>
      <c r="W571" s="53">
        <f>IF(Table3[[#This Row],[Payment]]&gt;0,W570-Table3[[#This Row],[Payment]]+W570*$R$3,0)</f>
        <v>0</v>
      </c>
    </row>
    <row r="572" spans="20:23" x14ac:dyDescent="0.25">
      <c r="T572" s="50">
        <v>571</v>
      </c>
      <c r="U572" s="50">
        <f t="shared" si="26"/>
        <v>0</v>
      </c>
      <c r="V572" s="16">
        <f t="shared" si="27"/>
        <v>0</v>
      </c>
      <c r="W572" s="53">
        <f>IF(Table3[[#This Row],[Payment]]&gt;0,W571-Table3[[#This Row],[Payment]]+W571*$R$3,0)</f>
        <v>0</v>
      </c>
    </row>
    <row r="573" spans="20:23" x14ac:dyDescent="0.25">
      <c r="T573" s="50">
        <v>572</v>
      </c>
      <c r="U573" s="50">
        <f t="shared" si="26"/>
        <v>0</v>
      </c>
      <c r="V573" s="16">
        <f t="shared" si="27"/>
        <v>0</v>
      </c>
      <c r="W573" s="53">
        <f>IF(Table3[[#This Row],[Payment]]&gt;0,W572-Table3[[#This Row],[Payment]]+W572*$R$3,0)</f>
        <v>0</v>
      </c>
    </row>
    <row r="574" spans="20:23" x14ac:dyDescent="0.25">
      <c r="T574" s="50">
        <v>573</v>
      </c>
      <c r="U574" s="50">
        <f t="shared" si="26"/>
        <v>0</v>
      </c>
      <c r="V574" s="16">
        <f t="shared" si="27"/>
        <v>0</v>
      </c>
      <c r="W574" s="53">
        <f>IF(Table3[[#This Row],[Payment]]&gt;0,W573-Table3[[#This Row],[Payment]]+W573*$R$3,0)</f>
        <v>0</v>
      </c>
    </row>
    <row r="575" spans="20:23" x14ac:dyDescent="0.25">
      <c r="T575" s="50">
        <v>574</v>
      </c>
      <c r="U575" s="50">
        <f t="shared" si="26"/>
        <v>0</v>
      </c>
      <c r="V575" s="16">
        <f t="shared" si="27"/>
        <v>0</v>
      </c>
      <c r="W575" s="53">
        <f>IF(Table3[[#This Row],[Payment]]&gt;0,W574-Table3[[#This Row],[Payment]]+W574*$R$3,0)</f>
        <v>0</v>
      </c>
    </row>
    <row r="576" spans="20:23" x14ac:dyDescent="0.25">
      <c r="T576" s="50">
        <v>575</v>
      </c>
      <c r="U576" s="50">
        <f t="shared" si="26"/>
        <v>0</v>
      </c>
      <c r="V576" s="16">
        <f t="shared" si="27"/>
        <v>0</v>
      </c>
      <c r="W576" s="53">
        <f>IF(Table3[[#This Row],[Payment]]&gt;0,W575-Table3[[#This Row],[Payment]]+W575*$R$3,0)</f>
        <v>0</v>
      </c>
    </row>
    <row r="577" spans="20:23" x14ac:dyDescent="0.25">
      <c r="T577" s="50">
        <v>576</v>
      </c>
      <c r="U577" s="50">
        <f t="shared" si="26"/>
        <v>0</v>
      </c>
      <c r="V577" s="16">
        <f t="shared" si="27"/>
        <v>0</v>
      </c>
      <c r="W577" s="53">
        <f>IF(Table3[[#This Row],[Payment]]&gt;0,W576-Table3[[#This Row],[Payment]]+W576*$R$3,0)</f>
        <v>0</v>
      </c>
    </row>
    <row r="578" spans="20:23" x14ac:dyDescent="0.25">
      <c r="T578" s="50">
        <v>577</v>
      </c>
      <c r="U578" s="50">
        <f t="shared" si="26"/>
        <v>0</v>
      </c>
      <c r="V578" s="16">
        <f t="shared" si="27"/>
        <v>0</v>
      </c>
      <c r="W578" s="53">
        <f>IF(Table3[[#This Row],[Payment]]&gt;0,W577-Table3[[#This Row],[Payment]]+W577*$R$3,0)</f>
        <v>0</v>
      </c>
    </row>
    <row r="579" spans="20:23" x14ac:dyDescent="0.25">
      <c r="T579" s="50">
        <v>578</v>
      </c>
      <c r="U579" s="50">
        <f t="shared" ref="U579:U642" si="28">IF(T579&lt;=$R$4,T579,0)</f>
        <v>0</v>
      </c>
      <c r="V579" s="16">
        <f t="shared" si="27"/>
        <v>0</v>
      </c>
      <c r="W579" s="53">
        <f>IF(Table3[[#This Row],[Payment]]&gt;0,W578-Table3[[#This Row],[Payment]]+W578*$R$3,0)</f>
        <v>0</v>
      </c>
    </row>
    <row r="580" spans="20:23" x14ac:dyDescent="0.25">
      <c r="T580" s="50">
        <v>579</v>
      </c>
      <c r="U580" s="50">
        <f t="shared" si="28"/>
        <v>0</v>
      </c>
      <c r="V580" s="16">
        <f t="shared" si="27"/>
        <v>0</v>
      </c>
      <c r="W580" s="53">
        <f>IF(Table3[[#This Row],[Payment]]&gt;0,W579-Table3[[#This Row],[Payment]]+W579*$R$3,0)</f>
        <v>0</v>
      </c>
    </row>
    <row r="581" spans="20:23" x14ac:dyDescent="0.25">
      <c r="T581" s="50">
        <v>580</v>
      </c>
      <c r="U581" s="50">
        <f t="shared" si="28"/>
        <v>0</v>
      </c>
      <c r="V581" s="16">
        <f t="shared" si="27"/>
        <v>0</v>
      </c>
      <c r="W581" s="53">
        <f>IF(Table3[[#This Row],[Payment]]&gt;0,W580-Table3[[#This Row],[Payment]]+W580*$R$3,0)</f>
        <v>0</v>
      </c>
    </row>
    <row r="582" spans="20:23" x14ac:dyDescent="0.25">
      <c r="T582" s="50">
        <v>581</v>
      </c>
      <c r="U582" s="50">
        <f t="shared" si="28"/>
        <v>0</v>
      </c>
      <c r="V582" s="16">
        <f t="shared" si="27"/>
        <v>0</v>
      </c>
      <c r="W582" s="53">
        <f>IF(Table3[[#This Row],[Payment]]&gt;0,W581-Table3[[#This Row],[Payment]]+W581*$R$3,0)</f>
        <v>0</v>
      </c>
    </row>
    <row r="583" spans="20:23" x14ac:dyDescent="0.25">
      <c r="T583" s="50">
        <v>582</v>
      </c>
      <c r="U583" s="50">
        <f t="shared" si="28"/>
        <v>0</v>
      </c>
      <c r="V583" s="16">
        <f t="shared" si="27"/>
        <v>0</v>
      </c>
      <c r="W583" s="53">
        <f>IF(Table3[[#This Row],[Payment]]&gt;0,W582-Table3[[#This Row],[Payment]]+W582*$R$3,0)</f>
        <v>0</v>
      </c>
    </row>
    <row r="584" spans="20:23" x14ac:dyDescent="0.25">
      <c r="T584" s="50">
        <v>583</v>
      </c>
      <c r="U584" s="50">
        <f t="shared" si="28"/>
        <v>0</v>
      </c>
      <c r="V584" s="16">
        <f t="shared" si="27"/>
        <v>0</v>
      </c>
      <c r="W584" s="53">
        <f>IF(Table3[[#This Row],[Payment]]&gt;0,W583-Table3[[#This Row],[Payment]]+W583*$R$3,0)</f>
        <v>0</v>
      </c>
    </row>
    <row r="585" spans="20:23" x14ac:dyDescent="0.25">
      <c r="T585" s="50">
        <v>584</v>
      </c>
      <c r="U585" s="50">
        <f t="shared" si="28"/>
        <v>0</v>
      </c>
      <c r="V585" s="16">
        <f t="shared" si="27"/>
        <v>0</v>
      </c>
      <c r="W585" s="53">
        <f>IF(Table3[[#This Row],[Payment]]&gt;0,W584-Table3[[#This Row],[Payment]]+W584*$R$3,0)</f>
        <v>0</v>
      </c>
    </row>
    <row r="586" spans="20:23" x14ac:dyDescent="0.25">
      <c r="T586" s="50">
        <v>585</v>
      </c>
      <c r="U586" s="50">
        <f t="shared" si="28"/>
        <v>0</v>
      </c>
      <c r="V586" s="16">
        <f t="shared" si="27"/>
        <v>0</v>
      </c>
      <c r="W586" s="53">
        <f>IF(Table3[[#This Row],[Payment]]&gt;0,W585-Table3[[#This Row],[Payment]]+W585*$R$3,0)</f>
        <v>0</v>
      </c>
    </row>
    <row r="587" spans="20:23" x14ac:dyDescent="0.25">
      <c r="T587" s="50">
        <v>586</v>
      </c>
      <c r="U587" s="50">
        <f t="shared" si="28"/>
        <v>0</v>
      </c>
      <c r="V587" s="16">
        <f t="shared" si="27"/>
        <v>0</v>
      </c>
      <c r="W587" s="53">
        <f>IF(Table3[[#This Row],[Payment]]&gt;0,W586-Table3[[#This Row],[Payment]]+W586*$R$3,0)</f>
        <v>0</v>
      </c>
    </row>
    <row r="588" spans="20:23" x14ac:dyDescent="0.25">
      <c r="T588" s="50">
        <v>587</v>
      </c>
      <c r="U588" s="50">
        <f t="shared" si="28"/>
        <v>0</v>
      </c>
      <c r="V588" s="16">
        <f t="shared" si="27"/>
        <v>0</v>
      </c>
      <c r="W588" s="53">
        <f>IF(Table3[[#This Row],[Payment]]&gt;0,W587-Table3[[#This Row],[Payment]]+W587*$R$3,0)</f>
        <v>0</v>
      </c>
    </row>
    <row r="589" spans="20:23" x14ac:dyDescent="0.25">
      <c r="T589" s="50">
        <v>588</v>
      </c>
      <c r="U589" s="50">
        <f t="shared" si="28"/>
        <v>0</v>
      </c>
      <c r="V589" s="16">
        <f t="shared" si="27"/>
        <v>0</v>
      </c>
      <c r="W589" s="53">
        <f>IF(Table3[[#This Row],[Payment]]&gt;0,W588-Table3[[#This Row],[Payment]]+W588*$R$3,0)</f>
        <v>0</v>
      </c>
    </row>
    <row r="590" spans="20:23" x14ac:dyDescent="0.25">
      <c r="T590" s="50">
        <v>589</v>
      </c>
      <c r="U590" s="50">
        <f t="shared" si="28"/>
        <v>0</v>
      </c>
      <c r="V590" s="16">
        <f t="shared" si="27"/>
        <v>0</v>
      </c>
      <c r="W590" s="53">
        <f>IF(Table3[[#This Row],[Payment]]&gt;0,W589-Table3[[#This Row],[Payment]]+W589*$R$3,0)</f>
        <v>0</v>
      </c>
    </row>
    <row r="591" spans="20:23" x14ac:dyDescent="0.25">
      <c r="T591" s="50">
        <v>590</v>
      </c>
      <c r="U591" s="50">
        <f t="shared" si="28"/>
        <v>0</v>
      </c>
      <c r="V591" s="16">
        <f t="shared" si="27"/>
        <v>0</v>
      </c>
      <c r="W591" s="53">
        <f>IF(Table3[[#This Row],[Payment]]&gt;0,W590-Table3[[#This Row],[Payment]]+W590*$R$3,0)</f>
        <v>0</v>
      </c>
    </row>
    <row r="592" spans="20:23" x14ac:dyDescent="0.25">
      <c r="T592" s="50">
        <v>591</v>
      </c>
      <c r="U592" s="50">
        <f t="shared" si="28"/>
        <v>0</v>
      </c>
      <c r="V592" s="16">
        <f t="shared" si="27"/>
        <v>0</v>
      </c>
      <c r="W592" s="53">
        <f>IF(Table3[[#This Row],[Payment]]&gt;0,W591-Table3[[#This Row],[Payment]]+W591*$R$3,0)</f>
        <v>0</v>
      </c>
    </row>
    <row r="593" spans="20:23" x14ac:dyDescent="0.25">
      <c r="T593" s="50">
        <v>592</v>
      </c>
      <c r="U593" s="50">
        <f t="shared" si="28"/>
        <v>0</v>
      </c>
      <c r="V593" s="16">
        <f t="shared" si="27"/>
        <v>0</v>
      </c>
      <c r="W593" s="53">
        <f>IF(Table3[[#This Row],[Payment]]&gt;0,W592-Table3[[#This Row],[Payment]]+W592*$R$3,0)</f>
        <v>0</v>
      </c>
    </row>
    <row r="594" spans="20:23" x14ac:dyDescent="0.25">
      <c r="T594" s="50">
        <v>593</v>
      </c>
      <c r="U594" s="50">
        <f t="shared" si="28"/>
        <v>0</v>
      </c>
      <c r="V594" s="16">
        <f t="shared" si="27"/>
        <v>0</v>
      </c>
      <c r="W594" s="53">
        <f>IF(Table3[[#This Row],[Payment]]&gt;0,W593-Table3[[#This Row],[Payment]]+W593*$R$3,0)</f>
        <v>0</v>
      </c>
    </row>
    <row r="595" spans="20:23" x14ac:dyDescent="0.25">
      <c r="T595" s="50">
        <v>594</v>
      </c>
      <c r="U595" s="50">
        <f t="shared" si="28"/>
        <v>0</v>
      </c>
      <c r="V595" s="16">
        <f t="shared" si="27"/>
        <v>0</v>
      </c>
      <c r="W595" s="53">
        <f>IF(Table3[[#This Row],[Payment]]&gt;0,W594-Table3[[#This Row],[Payment]]+W594*$R$3,0)</f>
        <v>0</v>
      </c>
    </row>
    <row r="596" spans="20:23" x14ac:dyDescent="0.25">
      <c r="T596" s="50">
        <v>595</v>
      </c>
      <c r="U596" s="50">
        <f t="shared" si="28"/>
        <v>0</v>
      </c>
      <c r="V596" s="16">
        <f t="shared" si="27"/>
        <v>0</v>
      </c>
      <c r="W596" s="53">
        <f>IF(Table3[[#This Row],[Payment]]&gt;0,W595-Table3[[#This Row],[Payment]]+W595*$R$3,0)</f>
        <v>0</v>
      </c>
    </row>
    <row r="597" spans="20:23" x14ac:dyDescent="0.25">
      <c r="T597" s="50">
        <v>596</v>
      </c>
      <c r="U597" s="50">
        <f t="shared" si="28"/>
        <v>0</v>
      </c>
      <c r="V597" s="16">
        <f t="shared" si="27"/>
        <v>0</v>
      </c>
      <c r="W597" s="53">
        <f>IF(Table3[[#This Row],[Payment]]&gt;0,W596-Table3[[#This Row],[Payment]]+W596*$R$3,0)</f>
        <v>0</v>
      </c>
    </row>
    <row r="598" spans="20:23" x14ac:dyDescent="0.25">
      <c r="T598" s="50">
        <v>597</v>
      </c>
      <c r="U598" s="50">
        <f t="shared" si="28"/>
        <v>0</v>
      </c>
      <c r="V598" s="16">
        <f t="shared" si="27"/>
        <v>0</v>
      </c>
      <c r="W598" s="53">
        <f>IF(Table3[[#This Row],[Payment]]&gt;0,W597-Table3[[#This Row],[Payment]]+W597*$R$3,0)</f>
        <v>0</v>
      </c>
    </row>
    <row r="599" spans="20:23" x14ac:dyDescent="0.25">
      <c r="T599" s="50">
        <v>598</v>
      </c>
      <c r="U599" s="50">
        <f t="shared" si="28"/>
        <v>0</v>
      </c>
      <c r="V599" s="16">
        <f t="shared" si="27"/>
        <v>0</v>
      </c>
      <c r="W599" s="53">
        <f>IF(Table3[[#This Row],[Payment]]&gt;0,W598-Table3[[#This Row],[Payment]]+W598*$R$3,0)</f>
        <v>0</v>
      </c>
    </row>
    <row r="600" spans="20:23" x14ac:dyDescent="0.25">
      <c r="T600" s="50">
        <v>599</v>
      </c>
      <c r="U600" s="50">
        <f t="shared" si="28"/>
        <v>0</v>
      </c>
      <c r="V600" s="16">
        <f t="shared" si="27"/>
        <v>0</v>
      </c>
      <c r="W600" s="53">
        <f>IF(Table3[[#This Row],[Payment]]&gt;0,W599-Table3[[#This Row],[Payment]]+W599*$R$3,0)</f>
        <v>0</v>
      </c>
    </row>
    <row r="601" spans="20:23" x14ac:dyDescent="0.25">
      <c r="T601" s="50">
        <v>600</v>
      </c>
      <c r="U601" s="50">
        <f t="shared" si="28"/>
        <v>0</v>
      </c>
      <c r="V601" s="16">
        <f t="shared" si="27"/>
        <v>0</v>
      </c>
      <c r="W601" s="53">
        <f>IF(Table3[[#This Row],[Payment]]&gt;0,W600-Table3[[#This Row],[Payment]]+W600*$R$3,0)</f>
        <v>0</v>
      </c>
    </row>
    <row r="602" spans="20:23" x14ac:dyDescent="0.25">
      <c r="T602" s="50">
        <v>601</v>
      </c>
      <c r="U602" s="50">
        <f t="shared" si="28"/>
        <v>0</v>
      </c>
      <c r="V602" s="16">
        <f t="shared" ref="V602:V665" si="29">IF(U602&gt;0,V590*(1+$B$2),0)</f>
        <v>0</v>
      </c>
      <c r="W602" s="53">
        <f>IF(Table3[[#This Row],[Payment]]&gt;0,W601-Table3[[#This Row],[Payment]]+W601*$R$3,0)</f>
        <v>0</v>
      </c>
    </row>
    <row r="603" spans="20:23" x14ac:dyDescent="0.25">
      <c r="T603" s="50">
        <v>602</v>
      </c>
      <c r="U603" s="50">
        <f t="shared" si="28"/>
        <v>0</v>
      </c>
      <c r="V603" s="16">
        <f t="shared" si="29"/>
        <v>0</v>
      </c>
      <c r="W603" s="53">
        <f>IF(Table3[[#This Row],[Payment]]&gt;0,W602-Table3[[#This Row],[Payment]]+W602*$R$3,0)</f>
        <v>0</v>
      </c>
    </row>
    <row r="604" spans="20:23" x14ac:dyDescent="0.25">
      <c r="T604" s="50">
        <v>603</v>
      </c>
      <c r="U604" s="50">
        <f t="shared" si="28"/>
        <v>0</v>
      </c>
      <c r="V604" s="16">
        <f t="shared" si="29"/>
        <v>0</v>
      </c>
      <c r="W604" s="53">
        <f>IF(Table3[[#This Row],[Payment]]&gt;0,W603-Table3[[#This Row],[Payment]]+W603*$R$3,0)</f>
        <v>0</v>
      </c>
    </row>
    <row r="605" spans="20:23" x14ac:dyDescent="0.25">
      <c r="T605" s="50">
        <v>604</v>
      </c>
      <c r="U605" s="50">
        <f t="shared" si="28"/>
        <v>0</v>
      </c>
      <c r="V605" s="16">
        <f t="shared" si="29"/>
        <v>0</v>
      </c>
      <c r="W605" s="53">
        <f>IF(Table3[[#This Row],[Payment]]&gt;0,W604-Table3[[#This Row],[Payment]]+W604*$R$3,0)</f>
        <v>0</v>
      </c>
    </row>
    <row r="606" spans="20:23" x14ac:dyDescent="0.25">
      <c r="T606" s="50">
        <v>605</v>
      </c>
      <c r="U606" s="50">
        <f t="shared" si="28"/>
        <v>0</v>
      </c>
      <c r="V606" s="16">
        <f t="shared" si="29"/>
        <v>0</v>
      </c>
      <c r="W606" s="53">
        <f>IF(Table3[[#This Row],[Payment]]&gt;0,W605-Table3[[#This Row],[Payment]]+W605*$R$3,0)</f>
        <v>0</v>
      </c>
    </row>
    <row r="607" spans="20:23" x14ac:dyDescent="0.25">
      <c r="T607" s="50">
        <v>606</v>
      </c>
      <c r="U607" s="50">
        <f t="shared" si="28"/>
        <v>0</v>
      </c>
      <c r="V607" s="16">
        <f t="shared" si="29"/>
        <v>0</v>
      </c>
      <c r="W607" s="53">
        <f>IF(Table3[[#This Row],[Payment]]&gt;0,W606-Table3[[#This Row],[Payment]]+W606*$R$3,0)</f>
        <v>0</v>
      </c>
    </row>
    <row r="608" spans="20:23" x14ac:dyDescent="0.25">
      <c r="T608" s="50">
        <v>607</v>
      </c>
      <c r="U608" s="50">
        <f t="shared" si="28"/>
        <v>0</v>
      </c>
      <c r="V608" s="16">
        <f t="shared" si="29"/>
        <v>0</v>
      </c>
      <c r="W608" s="53">
        <f>IF(Table3[[#This Row],[Payment]]&gt;0,W607-Table3[[#This Row],[Payment]]+W607*$R$3,0)</f>
        <v>0</v>
      </c>
    </row>
    <row r="609" spans="20:23" x14ac:dyDescent="0.25">
      <c r="T609" s="50">
        <v>608</v>
      </c>
      <c r="U609" s="50">
        <f t="shared" si="28"/>
        <v>0</v>
      </c>
      <c r="V609" s="16">
        <f t="shared" si="29"/>
        <v>0</v>
      </c>
      <c r="W609" s="53">
        <f>IF(Table3[[#This Row],[Payment]]&gt;0,W608-Table3[[#This Row],[Payment]]+W608*$R$3,0)</f>
        <v>0</v>
      </c>
    </row>
    <row r="610" spans="20:23" x14ac:dyDescent="0.25">
      <c r="T610" s="50">
        <v>609</v>
      </c>
      <c r="U610" s="50">
        <f t="shared" si="28"/>
        <v>0</v>
      </c>
      <c r="V610" s="16">
        <f t="shared" si="29"/>
        <v>0</v>
      </c>
      <c r="W610" s="53">
        <f>IF(Table3[[#This Row],[Payment]]&gt;0,W609-Table3[[#This Row],[Payment]]+W609*$R$3,0)</f>
        <v>0</v>
      </c>
    </row>
    <row r="611" spans="20:23" x14ac:dyDescent="0.25">
      <c r="T611" s="50">
        <v>610</v>
      </c>
      <c r="U611" s="50">
        <f t="shared" si="28"/>
        <v>0</v>
      </c>
      <c r="V611" s="16">
        <f t="shared" si="29"/>
        <v>0</v>
      </c>
      <c r="W611" s="53">
        <f>IF(Table3[[#This Row],[Payment]]&gt;0,W610-Table3[[#This Row],[Payment]]+W610*$R$3,0)</f>
        <v>0</v>
      </c>
    </row>
    <row r="612" spans="20:23" x14ac:dyDescent="0.25">
      <c r="T612" s="50">
        <v>611</v>
      </c>
      <c r="U612" s="50">
        <f t="shared" si="28"/>
        <v>0</v>
      </c>
      <c r="V612" s="16">
        <f t="shared" si="29"/>
        <v>0</v>
      </c>
      <c r="W612" s="53">
        <f>IF(Table3[[#This Row],[Payment]]&gt;0,W611-Table3[[#This Row],[Payment]]+W611*$R$3,0)</f>
        <v>0</v>
      </c>
    </row>
    <row r="613" spans="20:23" x14ac:dyDescent="0.25">
      <c r="T613" s="50">
        <v>612</v>
      </c>
      <c r="U613" s="50">
        <f t="shared" si="28"/>
        <v>0</v>
      </c>
      <c r="V613" s="16">
        <f t="shared" si="29"/>
        <v>0</v>
      </c>
      <c r="W613" s="53">
        <f>IF(Table3[[#This Row],[Payment]]&gt;0,W612-Table3[[#This Row],[Payment]]+W612*$R$3,0)</f>
        <v>0</v>
      </c>
    </row>
    <row r="614" spans="20:23" x14ac:dyDescent="0.25">
      <c r="T614" s="50">
        <v>613</v>
      </c>
      <c r="U614" s="50">
        <f t="shared" si="28"/>
        <v>0</v>
      </c>
      <c r="V614" s="16">
        <f t="shared" si="29"/>
        <v>0</v>
      </c>
      <c r="W614" s="53">
        <f>IF(Table3[[#This Row],[Payment]]&gt;0,W613-Table3[[#This Row],[Payment]]+W613*$R$3,0)</f>
        <v>0</v>
      </c>
    </row>
    <row r="615" spans="20:23" x14ac:dyDescent="0.25">
      <c r="T615" s="50">
        <v>614</v>
      </c>
      <c r="U615" s="50">
        <f t="shared" si="28"/>
        <v>0</v>
      </c>
      <c r="V615" s="16">
        <f t="shared" si="29"/>
        <v>0</v>
      </c>
      <c r="W615" s="53">
        <f>IF(Table3[[#This Row],[Payment]]&gt;0,W614-Table3[[#This Row],[Payment]]+W614*$R$3,0)</f>
        <v>0</v>
      </c>
    </row>
    <row r="616" spans="20:23" x14ac:dyDescent="0.25">
      <c r="T616" s="50">
        <v>615</v>
      </c>
      <c r="U616" s="50">
        <f t="shared" si="28"/>
        <v>0</v>
      </c>
      <c r="V616" s="16">
        <f t="shared" si="29"/>
        <v>0</v>
      </c>
      <c r="W616" s="53">
        <f>IF(Table3[[#This Row],[Payment]]&gt;0,W615-Table3[[#This Row],[Payment]]+W615*$R$3,0)</f>
        <v>0</v>
      </c>
    </row>
    <row r="617" spans="20:23" x14ac:dyDescent="0.25">
      <c r="T617" s="50">
        <v>616</v>
      </c>
      <c r="U617" s="50">
        <f t="shared" si="28"/>
        <v>0</v>
      </c>
      <c r="V617" s="16">
        <f t="shared" si="29"/>
        <v>0</v>
      </c>
      <c r="W617" s="53">
        <f>IF(Table3[[#This Row],[Payment]]&gt;0,W616-Table3[[#This Row],[Payment]]+W616*$R$3,0)</f>
        <v>0</v>
      </c>
    </row>
    <row r="618" spans="20:23" x14ac:dyDescent="0.25">
      <c r="T618" s="50">
        <v>617</v>
      </c>
      <c r="U618" s="50">
        <f t="shared" si="28"/>
        <v>0</v>
      </c>
      <c r="V618" s="16">
        <f t="shared" si="29"/>
        <v>0</v>
      </c>
      <c r="W618" s="53">
        <f>IF(Table3[[#This Row],[Payment]]&gt;0,W617-Table3[[#This Row],[Payment]]+W617*$R$3,0)</f>
        <v>0</v>
      </c>
    </row>
    <row r="619" spans="20:23" x14ac:dyDescent="0.25">
      <c r="T619" s="50">
        <v>618</v>
      </c>
      <c r="U619" s="50">
        <f t="shared" si="28"/>
        <v>0</v>
      </c>
      <c r="V619" s="16">
        <f t="shared" si="29"/>
        <v>0</v>
      </c>
      <c r="W619" s="53">
        <f>IF(Table3[[#This Row],[Payment]]&gt;0,W618-Table3[[#This Row],[Payment]]+W618*$R$3,0)</f>
        <v>0</v>
      </c>
    </row>
    <row r="620" spans="20:23" x14ac:dyDescent="0.25">
      <c r="T620" s="50">
        <v>619</v>
      </c>
      <c r="U620" s="50">
        <f t="shared" si="28"/>
        <v>0</v>
      </c>
      <c r="V620" s="16">
        <f t="shared" si="29"/>
        <v>0</v>
      </c>
      <c r="W620" s="53">
        <f>IF(Table3[[#This Row],[Payment]]&gt;0,W619-Table3[[#This Row],[Payment]]+W619*$R$3,0)</f>
        <v>0</v>
      </c>
    </row>
    <row r="621" spans="20:23" x14ac:dyDescent="0.25">
      <c r="T621" s="50">
        <v>620</v>
      </c>
      <c r="U621" s="50">
        <f t="shared" si="28"/>
        <v>0</v>
      </c>
      <c r="V621" s="16">
        <f t="shared" si="29"/>
        <v>0</v>
      </c>
      <c r="W621" s="53">
        <f>IF(Table3[[#This Row],[Payment]]&gt;0,W620-Table3[[#This Row],[Payment]]+W620*$R$3,0)</f>
        <v>0</v>
      </c>
    </row>
    <row r="622" spans="20:23" x14ac:dyDescent="0.25">
      <c r="T622" s="50">
        <v>621</v>
      </c>
      <c r="U622" s="50">
        <f t="shared" si="28"/>
        <v>0</v>
      </c>
      <c r="V622" s="16">
        <f t="shared" si="29"/>
        <v>0</v>
      </c>
      <c r="W622" s="53">
        <f>IF(Table3[[#This Row],[Payment]]&gt;0,W621-Table3[[#This Row],[Payment]]+W621*$R$3,0)</f>
        <v>0</v>
      </c>
    </row>
    <row r="623" spans="20:23" x14ac:dyDescent="0.25">
      <c r="T623" s="50">
        <v>622</v>
      </c>
      <c r="U623" s="50">
        <f t="shared" si="28"/>
        <v>0</v>
      </c>
      <c r="V623" s="16">
        <f t="shared" si="29"/>
        <v>0</v>
      </c>
      <c r="W623" s="53">
        <f>IF(Table3[[#This Row],[Payment]]&gt;0,W622-Table3[[#This Row],[Payment]]+W622*$R$3,0)</f>
        <v>0</v>
      </c>
    </row>
    <row r="624" spans="20:23" x14ac:dyDescent="0.25">
      <c r="T624" s="50">
        <v>623</v>
      </c>
      <c r="U624" s="50">
        <f t="shared" si="28"/>
        <v>0</v>
      </c>
      <c r="V624" s="16">
        <f t="shared" si="29"/>
        <v>0</v>
      </c>
      <c r="W624" s="53">
        <f>IF(Table3[[#This Row],[Payment]]&gt;0,W623-Table3[[#This Row],[Payment]]+W623*$R$3,0)</f>
        <v>0</v>
      </c>
    </row>
    <row r="625" spans="20:23" x14ac:dyDescent="0.25">
      <c r="T625" s="50">
        <v>624</v>
      </c>
      <c r="U625" s="50">
        <f t="shared" si="28"/>
        <v>0</v>
      </c>
      <c r="V625" s="16">
        <f t="shared" si="29"/>
        <v>0</v>
      </c>
      <c r="W625" s="53">
        <f>IF(Table3[[#This Row],[Payment]]&gt;0,W624-Table3[[#This Row],[Payment]]+W624*$R$3,0)</f>
        <v>0</v>
      </c>
    </row>
    <row r="626" spans="20:23" x14ac:dyDescent="0.25">
      <c r="T626" s="50">
        <v>625</v>
      </c>
      <c r="U626" s="50">
        <f t="shared" si="28"/>
        <v>0</v>
      </c>
      <c r="V626" s="16">
        <f t="shared" si="29"/>
        <v>0</v>
      </c>
      <c r="W626" s="53">
        <f>IF(Table3[[#This Row],[Payment]]&gt;0,W625-Table3[[#This Row],[Payment]]+W625*$R$3,0)</f>
        <v>0</v>
      </c>
    </row>
    <row r="627" spans="20:23" x14ac:dyDescent="0.25">
      <c r="T627" s="50">
        <v>626</v>
      </c>
      <c r="U627" s="50">
        <f t="shared" si="28"/>
        <v>0</v>
      </c>
      <c r="V627" s="16">
        <f t="shared" si="29"/>
        <v>0</v>
      </c>
      <c r="W627" s="53">
        <f>IF(Table3[[#This Row],[Payment]]&gt;0,W626-Table3[[#This Row],[Payment]]+W626*$R$3,0)</f>
        <v>0</v>
      </c>
    </row>
    <row r="628" spans="20:23" x14ac:dyDescent="0.25">
      <c r="T628" s="50">
        <v>627</v>
      </c>
      <c r="U628" s="50">
        <f t="shared" si="28"/>
        <v>0</v>
      </c>
      <c r="V628" s="16">
        <f t="shared" si="29"/>
        <v>0</v>
      </c>
      <c r="W628" s="53">
        <f>IF(Table3[[#This Row],[Payment]]&gt;0,W627-Table3[[#This Row],[Payment]]+W627*$R$3,0)</f>
        <v>0</v>
      </c>
    </row>
    <row r="629" spans="20:23" x14ac:dyDescent="0.25">
      <c r="T629" s="50">
        <v>628</v>
      </c>
      <c r="U629" s="50">
        <f t="shared" si="28"/>
        <v>0</v>
      </c>
      <c r="V629" s="16">
        <f t="shared" si="29"/>
        <v>0</v>
      </c>
      <c r="W629" s="53">
        <f>IF(Table3[[#This Row],[Payment]]&gt;0,W628-Table3[[#This Row],[Payment]]+W628*$R$3,0)</f>
        <v>0</v>
      </c>
    </row>
    <row r="630" spans="20:23" x14ac:dyDescent="0.25">
      <c r="T630" s="50">
        <v>629</v>
      </c>
      <c r="U630" s="50">
        <f t="shared" si="28"/>
        <v>0</v>
      </c>
      <c r="V630" s="16">
        <f t="shared" si="29"/>
        <v>0</v>
      </c>
      <c r="W630" s="53">
        <f>IF(Table3[[#This Row],[Payment]]&gt;0,W629-Table3[[#This Row],[Payment]]+W629*$R$3,0)</f>
        <v>0</v>
      </c>
    </row>
    <row r="631" spans="20:23" x14ac:dyDescent="0.25">
      <c r="T631" s="50">
        <v>630</v>
      </c>
      <c r="U631" s="50">
        <f t="shared" si="28"/>
        <v>0</v>
      </c>
      <c r="V631" s="16">
        <f t="shared" si="29"/>
        <v>0</v>
      </c>
      <c r="W631" s="53">
        <f>IF(Table3[[#This Row],[Payment]]&gt;0,W630-Table3[[#This Row],[Payment]]+W630*$R$3,0)</f>
        <v>0</v>
      </c>
    </row>
    <row r="632" spans="20:23" x14ac:dyDescent="0.25">
      <c r="T632" s="50">
        <v>631</v>
      </c>
      <c r="U632" s="50">
        <f t="shared" si="28"/>
        <v>0</v>
      </c>
      <c r="V632" s="16">
        <f t="shared" si="29"/>
        <v>0</v>
      </c>
      <c r="W632" s="53">
        <f>IF(Table3[[#This Row],[Payment]]&gt;0,W631-Table3[[#This Row],[Payment]]+W631*$R$3,0)</f>
        <v>0</v>
      </c>
    </row>
    <row r="633" spans="20:23" x14ac:dyDescent="0.25">
      <c r="T633" s="50">
        <v>632</v>
      </c>
      <c r="U633" s="50">
        <f t="shared" si="28"/>
        <v>0</v>
      </c>
      <c r="V633" s="16">
        <f t="shared" si="29"/>
        <v>0</v>
      </c>
      <c r="W633" s="53">
        <f>IF(Table3[[#This Row],[Payment]]&gt;0,W632-Table3[[#This Row],[Payment]]+W632*$R$3,0)</f>
        <v>0</v>
      </c>
    </row>
    <row r="634" spans="20:23" x14ac:dyDescent="0.25">
      <c r="T634" s="50">
        <v>633</v>
      </c>
      <c r="U634" s="50">
        <f t="shared" si="28"/>
        <v>0</v>
      </c>
      <c r="V634" s="16">
        <f t="shared" si="29"/>
        <v>0</v>
      </c>
      <c r="W634" s="53">
        <f>IF(Table3[[#This Row],[Payment]]&gt;0,W633-Table3[[#This Row],[Payment]]+W633*$R$3,0)</f>
        <v>0</v>
      </c>
    </row>
    <row r="635" spans="20:23" x14ac:dyDescent="0.25">
      <c r="T635" s="50">
        <v>634</v>
      </c>
      <c r="U635" s="50">
        <f t="shared" si="28"/>
        <v>0</v>
      </c>
      <c r="V635" s="16">
        <f t="shared" si="29"/>
        <v>0</v>
      </c>
      <c r="W635" s="53">
        <f>IF(Table3[[#This Row],[Payment]]&gt;0,W634-Table3[[#This Row],[Payment]]+W634*$R$3,0)</f>
        <v>0</v>
      </c>
    </row>
    <row r="636" spans="20:23" x14ac:dyDescent="0.25">
      <c r="T636" s="50">
        <v>635</v>
      </c>
      <c r="U636" s="50">
        <f t="shared" si="28"/>
        <v>0</v>
      </c>
      <c r="V636" s="16">
        <f t="shared" si="29"/>
        <v>0</v>
      </c>
      <c r="W636" s="53">
        <f>IF(Table3[[#This Row],[Payment]]&gt;0,W635-Table3[[#This Row],[Payment]]+W635*$R$3,0)</f>
        <v>0</v>
      </c>
    </row>
    <row r="637" spans="20:23" x14ac:dyDescent="0.25">
      <c r="T637" s="50">
        <v>636</v>
      </c>
      <c r="U637" s="50">
        <f t="shared" si="28"/>
        <v>0</v>
      </c>
      <c r="V637" s="16">
        <f t="shared" si="29"/>
        <v>0</v>
      </c>
      <c r="W637" s="53">
        <f>IF(Table3[[#This Row],[Payment]]&gt;0,W636-Table3[[#This Row],[Payment]]+W636*$R$3,0)</f>
        <v>0</v>
      </c>
    </row>
    <row r="638" spans="20:23" x14ac:dyDescent="0.25">
      <c r="T638" s="50">
        <v>637</v>
      </c>
      <c r="U638" s="50">
        <f t="shared" si="28"/>
        <v>0</v>
      </c>
      <c r="V638" s="16">
        <f t="shared" si="29"/>
        <v>0</v>
      </c>
      <c r="W638" s="53">
        <f>IF(Table3[[#This Row],[Payment]]&gt;0,W637-Table3[[#This Row],[Payment]]+W637*$R$3,0)</f>
        <v>0</v>
      </c>
    </row>
    <row r="639" spans="20:23" x14ac:dyDescent="0.25">
      <c r="T639" s="50">
        <v>638</v>
      </c>
      <c r="U639" s="50">
        <f t="shared" si="28"/>
        <v>0</v>
      </c>
      <c r="V639" s="16">
        <f t="shared" si="29"/>
        <v>0</v>
      </c>
      <c r="W639" s="53">
        <f>IF(Table3[[#This Row],[Payment]]&gt;0,W638-Table3[[#This Row],[Payment]]+W638*$R$3,0)</f>
        <v>0</v>
      </c>
    </row>
    <row r="640" spans="20:23" x14ac:dyDescent="0.25">
      <c r="T640" s="50">
        <v>639</v>
      </c>
      <c r="U640" s="50">
        <f t="shared" si="28"/>
        <v>0</v>
      </c>
      <c r="V640" s="16">
        <f t="shared" si="29"/>
        <v>0</v>
      </c>
      <c r="W640" s="53">
        <f>IF(Table3[[#This Row],[Payment]]&gt;0,W639-Table3[[#This Row],[Payment]]+W639*$R$3,0)</f>
        <v>0</v>
      </c>
    </row>
    <row r="641" spans="20:23" x14ac:dyDescent="0.25">
      <c r="T641" s="50">
        <v>640</v>
      </c>
      <c r="U641" s="50">
        <f t="shared" si="28"/>
        <v>0</v>
      </c>
      <c r="V641" s="16">
        <f t="shared" si="29"/>
        <v>0</v>
      </c>
      <c r="W641" s="53">
        <f>IF(Table3[[#This Row],[Payment]]&gt;0,W640-Table3[[#This Row],[Payment]]+W640*$R$3,0)</f>
        <v>0</v>
      </c>
    </row>
    <row r="642" spans="20:23" x14ac:dyDescent="0.25">
      <c r="T642" s="50">
        <v>641</v>
      </c>
      <c r="U642" s="50">
        <f t="shared" si="28"/>
        <v>0</v>
      </c>
      <c r="V642" s="16">
        <f t="shared" si="29"/>
        <v>0</v>
      </c>
      <c r="W642" s="53">
        <f>IF(Table3[[#This Row],[Payment]]&gt;0,W641-Table3[[#This Row],[Payment]]+W641*$R$3,0)</f>
        <v>0</v>
      </c>
    </row>
    <row r="643" spans="20:23" x14ac:dyDescent="0.25">
      <c r="T643" s="50">
        <v>642</v>
      </c>
      <c r="U643" s="50">
        <f t="shared" ref="U643:U706" si="30">IF(T643&lt;=$R$4,T643,0)</f>
        <v>0</v>
      </c>
      <c r="V643" s="16">
        <f t="shared" si="29"/>
        <v>0</v>
      </c>
      <c r="W643" s="53">
        <f>IF(Table3[[#This Row],[Payment]]&gt;0,W642-Table3[[#This Row],[Payment]]+W642*$R$3,0)</f>
        <v>0</v>
      </c>
    </row>
    <row r="644" spans="20:23" x14ac:dyDescent="0.25">
      <c r="T644" s="50">
        <v>643</v>
      </c>
      <c r="U644" s="50">
        <f t="shared" si="30"/>
        <v>0</v>
      </c>
      <c r="V644" s="16">
        <f t="shared" si="29"/>
        <v>0</v>
      </c>
      <c r="W644" s="53">
        <f>IF(Table3[[#This Row],[Payment]]&gt;0,W643-Table3[[#This Row],[Payment]]+W643*$R$3,0)</f>
        <v>0</v>
      </c>
    </row>
    <row r="645" spans="20:23" x14ac:dyDescent="0.25">
      <c r="T645" s="50">
        <v>644</v>
      </c>
      <c r="U645" s="50">
        <f t="shared" si="30"/>
        <v>0</v>
      </c>
      <c r="V645" s="16">
        <f t="shared" si="29"/>
        <v>0</v>
      </c>
      <c r="W645" s="53">
        <f>IF(Table3[[#This Row],[Payment]]&gt;0,W644-Table3[[#This Row],[Payment]]+W644*$R$3,0)</f>
        <v>0</v>
      </c>
    </row>
    <row r="646" spans="20:23" x14ac:dyDescent="0.25">
      <c r="T646" s="50">
        <v>645</v>
      </c>
      <c r="U646" s="50">
        <f t="shared" si="30"/>
        <v>0</v>
      </c>
      <c r="V646" s="16">
        <f t="shared" si="29"/>
        <v>0</v>
      </c>
      <c r="W646" s="53">
        <f>IF(Table3[[#This Row],[Payment]]&gt;0,W645-Table3[[#This Row],[Payment]]+W645*$R$3,0)</f>
        <v>0</v>
      </c>
    </row>
    <row r="647" spans="20:23" x14ac:dyDescent="0.25">
      <c r="T647" s="50">
        <v>646</v>
      </c>
      <c r="U647" s="50">
        <f t="shared" si="30"/>
        <v>0</v>
      </c>
      <c r="V647" s="16">
        <f t="shared" si="29"/>
        <v>0</v>
      </c>
      <c r="W647" s="53">
        <f>IF(Table3[[#This Row],[Payment]]&gt;0,W646-Table3[[#This Row],[Payment]]+W646*$R$3,0)</f>
        <v>0</v>
      </c>
    </row>
    <row r="648" spans="20:23" x14ac:dyDescent="0.25">
      <c r="T648" s="50">
        <v>647</v>
      </c>
      <c r="U648" s="50">
        <f t="shared" si="30"/>
        <v>0</v>
      </c>
      <c r="V648" s="16">
        <f t="shared" si="29"/>
        <v>0</v>
      </c>
      <c r="W648" s="53">
        <f>IF(Table3[[#This Row],[Payment]]&gt;0,W647-Table3[[#This Row],[Payment]]+W647*$R$3,0)</f>
        <v>0</v>
      </c>
    </row>
    <row r="649" spans="20:23" x14ac:dyDescent="0.25">
      <c r="T649" s="50">
        <v>648</v>
      </c>
      <c r="U649" s="50">
        <f t="shared" si="30"/>
        <v>0</v>
      </c>
      <c r="V649" s="16">
        <f t="shared" si="29"/>
        <v>0</v>
      </c>
      <c r="W649" s="53">
        <f>IF(Table3[[#This Row],[Payment]]&gt;0,W648-Table3[[#This Row],[Payment]]+W648*$R$3,0)</f>
        <v>0</v>
      </c>
    </row>
    <row r="650" spans="20:23" x14ac:dyDescent="0.25">
      <c r="T650" s="50">
        <v>649</v>
      </c>
      <c r="U650" s="50">
        <f t="shared" si="30"/>
        <v>0</v>
      </c>
      <c r="V650" s="16">
        <f t="shared" si="29"/>
        <v>0</v>
      </c>
      <c r="W650" s="53">
        <f>IF(Table3[[#This Row],[Payment]]&gt;0,W649-Table3[[#This Row],[Payment]]+W649*$R$3,0)</f>
        <v>0</v>
      </c>
    </row>
    <row r="651" spans="20:23" x14ac:dyDescent="0.25">
      <c r="T651" s="50">
        <v>650</v>
      </c>
      <c r="U651" s="50">
        <f t="shared" si="30"/>
        <v>0</v>
      </c>
      <c r="V651" s="16">
        <f t="shared" si="29"/>
        <v>0</v>
      </c>
      <c r="W651" s="53">
        <f>IF(Table3[[#This Row],[Payment]]&gt;0,W650-Table3[[#This Row],[Payment]]+W650*$R$3,0)</f>
        <v>0</v>
      </c>
    </row>
    <row r="652" spans="20:23" x14ac:dyDescent="0.25">
      <c r="T652" s="50">
        <v>651</v>
      </c>
      <c r="U652" s="50">
        <f t="shared" si="30"/>
        <v>0</v>
      </c>
      <c r="V652" s="16">
        <f t="shared" si="29"/>
        <v>0</v>
      </c>
      <c r="W652" s="53">
        <f>IF(Table3[[#This Row],[Payment]]&gt;0,W651-Table3[[#This Row],[Payment]]+W651*$R$3,0)</f>
        <v>0</v>
      </c>
    </row>
    <row r="653" spans="20:23" x14ac:dyDescent="0.25">
      <c r="T653" s="50">
        <v>652</v>
      </c>
      <c r="U653" s="50">
        <f t="shared" si="30"/>
        <v>0</v>
      </c>
      <c r="V653" s="16">
        <f t="shared" si="29"/>
        <v>0</v>
      </c>
      <c r="W653" s="53">
        <f>IF(Table3[[#This Row],[Payment]]&gt;0,W652-Table3[[#This Row],[Payment]]+W652*$R$3,0)</f>
        <v>0</v>
      </c>
    </row>
    <row r="654" spans="20:23" x14ac:dyDescent="0.25">
      <c r="T654" s="50">
        <v>653</v>
      </c>
      <c r="U654" s="50">
        <f t="shared" si="30"/>
        <v>0</v>
      </c>
      <c r="V654" s="16">
        <f t="shared" si="29"/>
        <v>0</v>
      </c>
      <c r="W654" s="53">
        <f>IF(Table3[[#This Row],[Payment]]&gt;0,W653-Table3[[#This Row],[Payment]]+W653*$R$3,0)</f>
        <v>0</v>
      </c>
    </row>
    <row r="655" spans="20:23" x14ac:dyDescent="0.25">
      <c r="T655" s="50">
        <v>654</v>
      </c>
      <c r="U655" s="50">
        <f t="shared" si="30"/>
        <v>0</v>
      </c>
      <c r="V655" s="16">
        <f t="shared" si="29"/>
        <v>0</v>
      </c>
      <c r="W655" s="53">
        <f>IF(Table3[[#This Row],[Payment]]&gt;0,W654-Table3[[#This Row],[Payment]]+W654*$R$3,0)</f>
        <v>0</v>
      </c>
    </row>
    <row r="656" spans="20:23" x14ac:dyDescent="0.25">
      <c r="T656" s="50">
        <v>655</v>
      </c>
      <c r="U656" s="50">
        <f t="shared" si="30"/>
        <v>0</v>
      </c>
      <c r="V656" s="16">
        <f t="shared" si="29"/>
        <v>0</v>
      </c>
      <c r="W656" s="53">
        <f>IF(Table3[[#This Row],[Payment]]&gt;0,W655-Table3[[#This Row],[Payment]]+W655*$R$3,0)</f>
        <v>0</v>
      </c>
    </row>
    <row r="657" spans="20:23" x14ac:dyDescent="0.25">
      <c r="T657" s="50">
        <v>656</v>
      </c>
      <c r="U657" s="50">
        <f t="shared" si="30"/>
        <v>0</v>
      </c>
      <c r="V657" s="16">
        <f t="shared" si="29"/>
        <v>0</v>
      </c>
      <c r="W657" s="53">
        <f>IF(Table3[[#This Row],[Payment]]&gt;0,W656-Table3[[#This Row],[Payment]]+W656*$R$3,0)</f>
        <v>0</v>
      </c>
    </row>
    <row r="658" spans="20:23" x14ac:dyDescent="0.25">
      <c r="T658" s="50">
        <v>657</v>
      </c>
      <c r="U658" s="50">
        <f t="shared" si="30"/>
        <v>0</v>
      </c>
      <c r="V658" s="16">
        <f t="shared" si="29"/>
        <v>0</v>
      </c>
      <c r="W658" s="53">
        <f>IF(Table3[[#This Row],[Payment]]&gt;0,W657-Table3[[#This Row],[Payment]]+W657*$R$3,0)</f>
        <v>0</v>
      </c>
    </row>
    <row r="659" spans="20:23" x14ac:dyDescent="0.25">
      <c r="T659" s="50">
        <v>658</v>
      </c>
      <c r="U659" s="50">
        <f t="shared" si="30"/>
        <v>0</v>
      </c>
      <c r="V659" s="16">
        <f t="shared" si="29"/>
        <v>0</v>
      </c>
      <c r="W659" s="53">
        <f>IF(Table3[[#This Row],[Payment]]&gt;0,W658-Table3[[#This Row],[Payment]]+W658*$R$3,0)</f>
        <v>0</v>
      </c>
    </row>
    <row r="660" spans="20:23" x14ac:dyDescent="0.25">
      <c r="T660" s="50">
        <v>659</v>
      </c>
      <c r="U660" s="50">
        <f t="shared" si="30"/>
        <v>0</v>
      </c>
      <c r="V660" s="16">
        <f t="shared" si="29"/>
        <v>0</v>
      </c>
      <c r="W660" s="53">
        <f>IF(Table3[[#This Row],[Payment]]&gt;0,W659-Table3[[#This Row],[Payment]]+W659*$R$3,0)</f>
        <v>0</v>
      </c>
    </row>
    <row r="661" spans="20:23" x14ac:dyDescent="0.25">
      <c r="T661" s="50">
        <v>660</v>
      </c>
      <c r="U661" s="50">
        <f t="shared" si="30"/>
        <v>0</v>
      </c>
      <c r="V661" s="16">
        <f t="shared" si="29"/>
        <v>0</v>
      </c>
      <c r="W661" s="53">
        <f>IF(Table3[[#This Row],[Payment]]&gt;0,W660-Table3[[#This Row],[Payment]]+W660*$R$3,0)</f>
        <v>0</v>
      </c>
    </row>
    <row r="662" spans="20:23" x14ac:dyDescent="0.25">
      <c r="T662" s="50">
        <v>661</v>
      </c>
      <c r="U662" s="50">
        <f t="shared" si="30"/>
        <v>0</v>
      </c>
      <c r="V662" s="16">
        <f t="shared" si="29"/>
        <v>0</v>
      </c>
      <c r="W662" s="53">
        <f>IF(Table3[[#This Row],[Payment]]&gt;0,W661-Table3[[#This Row],[Payment]]+W661*$R$3,0)</f>
        <v>0</v>
      </c>
    </row>
    <row r="663" spans="20:23" x14ac:dyDescent="0.25">
      <c r="T663" s="50">
        <v>662</v>
      </c>
      <c r="U663" s="50">
        <f t="shared" si="30"/>
        <v>0</v>
      </c>
      <c r="V663" s="16">
        <f t="shared" si="29"/>
        <v>0</v>
      </c>
      <c r="W663" s="53">
        <f>IF(Table3[[#This Row],[Payment]]&gt;0,W662-Table3[[#This Row],[Payment]]+W662*$R$3,0)</f>
        <v>0</v>
      </c>
    </row>
    <row r="664" spans="20:23" x14ac:dyDescent="0.25">
      <c r="T664" s="50">
        <v>663</v>
      </c>
      <c r="U664" s="50">
        <f t="shared" si="30"/>
        <v>0</v>
      </c>
      <c r="V664" s="16">
        <f t="shared" si="29"/>
        <v>0</v>
      </c>
      <c r="W664" s="53">
        <f>IF(Table3[[#This Row],[Payment]]&gt;0,W663-Table3[[#This Row],[Payment]]+W663*$R$3,0)</f>
        <v>0</v>
      </c>
    </row>
    <row r="665" spans="20:23" x14ac:dyDescent="0.25">
      <c r="T665" s="50">
        <v>664</v>
      </c>
      <c r="U665" s="50">
        <f t="shared" si="30"/>
        <v>0</v>
      </c>
      <c r="V665" s="16">
        <f t="shared" si="29"/>
        <v>0</v>
      </c>
      <c r="W665" s="53">
        <f>IF(Table3[[#This Row],[Payment]]&gt;0,W664-Table3[[#This Row],[Payment]]+W664*$R$3,0)</f>
        <v>0</v>
      </c>
    </row>
    <row r="666" spans="20:23" x14ac:dyDescent="0.25">
      <c r="T666" s="50">
        <v>665</v>
      </c>
      <c r="U666" s="50">
        <f t="shared" si="30"/>
        <v>0</v>
      </c>
      <c r="V666" s="16">
        <f t="shared" ref="V666:V713" si="31">IF(U666&gt;0,V654*(1+$B$2),0)</f>
        <v>0</v>
      </c>
      <c r="W666" s="53">
        <f>IF(Table3[[#This Row],[Payment]]&gt;0,W665-Table3[[#This Row],[Payment]]+W665*$R$3,0)</f>
        <v>0</v>
      </c>
    </row>
    <row r="667" spans="20:23" x14ac:dyDescent="0.25">
      <c r="T667" s="50">
        <v>666</v>
      </c>
      <c r="U667" s="50">
        <f t="shared" si="30"/>
        <v>0</v>
      </c>
      <c r="V667" s="16">
        <f t="shared" si="31"/>
        <v>0</v>
      </c>
      <c r="W667" s="53">
        <f>IF(Table3[[#This Row],[Payment]]&gt;0,W666-Table3[[#This Row],[Payment]]+W666*$R$3,0)</f>
        <v>0</v>
      </c>
    </row>
    <row r="668" spans="20:23" x14ac:dyDescent="0.25">
      <c r="T668" s="50">
        <v>667</v>
      </c>
      <c r="U668" s="50">
        <f t="shared" si="30"/>
        <v>0</v>
      </c>
      <c r="V668" s="16">
        <f t="shared" si="31"/>
        <v>0</v>
      </c>
      <c r="W668" s="53">
        <f>IF(Table3[[#This Row],[Payment]]&gt;0,W667-Table3[[#This Row],[Payment]]+W667*$R$3,0)</f>
        <v>0</v>
      </c>
    </row>
    <row r="669" spans="20:23" x14ac:dyDescent="0.25">
      <c r="T669" s="50">
        <v>668</v>
      </c>
      <c r="U669" s="50">
        <f t="shared" si="30"/>
        <v>0</v>
      </c>
      <c r="V669" s="16">
        <f t="shared" si="31"/>
        <v>0</v>
      </c>
      <c r="W669" s="53">
        <f>IF(Table3[[#This Row],[Payment]]&gt;0,W668-Table3[[#This Row],[Payment]]+W668*$R$3,0)</f>
        <v>0</v>
      </c>
    </row>
    <row r="670" spans="20:23" x14ac:dyDescent="0.25">
      <c r="T670" s="50">
        <v>669</v>
      </c>
      <c r="U670" s="50">
        <f t="shared" si="30"/>
        <v>0</v>
      </c>
      <c r="V670" s="16">
        <f t="shared" si="31"/>
        <v>0</v>
      </c>
      <c r="W670" s="53">
        <f>IF(Table3[[#This Row],[Payment]]&gt;0,W669-Table3[[#This Row],[Payment]]+W669*$R$3,0)</f>
        <v>0</v>
      </c>
    </row>
    <row r="671" spans="20:23" x14ac:dyDescent="0.25">
      <c r="T671" s="50">
        <v>670</v>
      </c>
      <c r="U671" s="50">
        <f t="shared" si="30"/>
        <v>0</v>
      </c>
      <c r="V671" s="16">
        <f t="shared" si="31"/>
        <v>0</v>
      </c>
      <c r="W671" s="53">
        <f>IF(Table3[[#This Row],[Payment]]&gt;0,W670-Table3[[#This Row],[Payment]]+W670*$R$3,0)</f>
        <v>0</v>
      </c>
    </row>
    <row r="672" spans="20:23" x14ac:dyDescent="0.25">
      <c r="T672" s="50">
        <v>671</v>
      </c>
      <c r="U672" s="50">
        <f t="shared" si="30"/>
        <v>0</v>
      </c>
      <c r="V672" s="16">
        <f t="shared" si="31"/>
        <v>0</v>
      </c>
      <c r="W672" s="53">
        <f>IF(Table3[[#This Row],[Payment]]&gt;0,W671-Table3[[#This Row],[Payment]]+W671*$R$3,0)</f>
        <v>0</v>
      </c>
    </row>
    <row r="673" spans="20:23" x14ac:dyDescent="0.25">
      <c r="T673" s="50">
        <v>672</v>
      </c>
      <c r="U673" s="50">
        <f t="shared" si="30"/>
        <v>0</v>
      </c>
      <c r="V673" s="16">
        <f t="shared" si="31"/>
        <v>0</v>
      </c>
      <c r="W673" s="53">
        <f>IF(Table3[[#This Row],[Payment]]&gt;0,W672-Table3[[#This Row],[Payment]]+W672*$R$3,0)</f>
        <v>0</v>
      </c>
    </row>
    <row r="674" spans="20:23" x14ac:dyDescent="0.25">
      <c r="T674" s="50">
        <v>673</v>
      </c>
      <c r="U674" s="50">
        <f t="shared" si="30"/>
        <v>0</v>
      </c>
      <c r="V674" s="16">
        <f t="shared" si="31"/>
        <v>0</v>
      </c>
      <c r="W674" s="53">
        <f>IF(Table3[[#This Row],[Payment]]&gt;0,W673-Table3[[#This Row],[Payment]]+W673*$R$3,0)</f>
        <v>0</v>
      </c>
    </row>
    <row r="675" spans="20:23" x14ac:dyDescent="0.25">
      <c r="T675" s="50">
        <v>674</v>
      </c>
      <c r="U675" s="50">
        <f t="shared" si="30"/>
        <v>0</v>
      </c>
      <c r="V675" s="16">
        <f t="shared" si="31"/>
        <v>0</v>
      </c>
      <c r="W675" s="53">
        <f>IF(Table3[[#This Row],[Payment]]&gt;0,W674-Table3[[#This Row],[Payment]]+W674*$R$3,0)</f>
        <v>0</v>
      </c>
    </row>
    <row r="676" spans="20:23" x14ac:dyDescent="0.25">
      <c r="T676" s="50">
        <v>675</v>
      </c>
      <c r="U676" s="50">
        <f t="shared" si="30"/>
        <v>0</v>
      </c>
      <c r="V676" s="16">
        <f t="shared" si="31"/>
        <v>0</v>
      </c>
      <c r="W676" s="53">
        <f>IF(Table3[[#This Row],[Payment]]&gt;0,W675-Table3[[#This Row],[Payment]]+W675*$R$3,0)</f>
        <v>0</v>
      </c>
    </row>
    <row r="677" spans="20:23" x14ac:dyDescent="0.25">
      <c r="T677" s="50">
        <v>676</v>
      </c>
      <c r="U677" s="50">
        <f t="shared" si="30"/>
        <v>0</v>
      </c>
      <c r="V677" s="16">
        <f t="shared" si="31"/>
        <v>0</v>
      </c>
      <c r="W677" s="53">
        <f>IF(Table3[[#This Row],[Payment]]&gt;0,W676-Table3[[#This Row],[Payment]]+W676*$R$3,0)</f>
        <v>0</v>
      </c>
    </row>
    <row r="678" spans="20:23" x14ac:dyDescent="0.25">
      <c r="T678" s="50">
        <v>677</v>
      </c>
      <c r="U678" s="50">
        <f t="shared" si="30"/>
        <v>0</v>
      </c>
      <c r="V678" s="16">
        <f t="shared" si="31"/>
        <v>0</v>
      </c>
      <c r="W678" s="53">
        <f>IF(Table3[[#This Row],[Payment]]&gt;0,W677-Table3[[#This Row],[Payment]]+W677*$R$3,0)</f>
        <v>0</v>
      </c>
    </row>
    <row r="679" spans="20:23" x14ac:dyDescent="0.25">
      <c r="T679" s="50">
        <v>678</v>
      </c>
      <c r="U679" s="50">
        <f t="shared" si="30"/>
        <v>0</v>
      </c>
      <c r="V679" s="16">
        <f t="shared" si="31"/>
        <v>0</v>
      </c>
      <c r="W679" s="53">
        <f>IF(Table3[[#This Row],[Payment]]&gt;0,W678-Table3[[#This Row],[Payment]]+W678*$R$3,0)</f>
        <v>0</v>
      </c>
    </row>
    <row r="680" spans="20:23" x14ac:dyDescent="0.25">
      <c r="T680" s="50">
        <v>679</v>
      </c>
      <c r="U680" s="50">
        <f t="shared" si="30"/>
        <v>0</v>
      </c>
      <c r="V680" s="16">
        <f t="shared" si="31"/>
        <v>0</v>
      </c>
      <c r="W680" s="53">
        <f>IF(Table3[[#This Row],[Payment]]&gt;0,W679-Table3[[#This Row],[Payment]]+W679*$R$3,0)</f>
        <v>0</v>
      </c>
    </row>
    <row r="681" spans="20:23" x14ac:dyDescent="0.25">
      <c r="T681" s="50">
        <v>680</v>
      </c>
      <c r="U681" s="50">
        <f t="shared" si="30"/>
        <v>0</v>
      </c>
      <c r="V681" s="16">
        <f t="shared" si="31"/>
        <v>0</v>
      </c>
      <c r="W681" s="53">
        <f>IF(Table3[[#This Row],[Payment]]&gt;0,W680-Table3[[#This Row],[Payment]]+W680*$R$3,0)</f>
        <v>0</v>
      </c>
    </row>
    <row r="682" spans="20:23" x14ac:dyDescent="0.25">
      <c r="T682" s="50">
        <v>681</v>
      </c>
      <c r="U682" s="50">
        <f t="shared" si="30"/>
        <v>0</v>
      </c>
      <c r="V682" s="16">
        <f t="shared" si="31"/>
        <v>0</v>
      </c>
      <c r="W682" s="53">
        <f>IF(Table3[[#This Row],[Payment]]&gt;0,W681-Table3[[#This Row],[Payment]]+W681*$R$3,0)</f>
        <v>0</v>
      </c>
    </row>
    <row r="683" spans="20:23" x14ac:dyDescent="0.25">
      <c r="T683" s="50">
        <v>682</v>
      </c>
      <c r="U683" s="50">
        <f t="shared" si="30"/>
        <v>0</v>
      </c>
      <c r="V683" s="16">
        <f t="shared" si="31"/>
        <v>0</v>
      </c>
      <c r="W683" s="53">
        <f>IF(Table3[[#This Row],[Payment]]&gt;0,W682-Table3[[#This Row],[Payment]]+W682*$R$3,0)</f>
        <v>0</v>
      </c>
    </row>
    <row r="684" spans="20:23" x14ac:dyDescent="0.25">
      <c r="T684" s="50">
        <v>683</v>
      </c>
      <c r="U684" s="50">
        <f t="shared" si="30"/>
        <v>0</v>
      </c>
      <c r="V684" s="16">
        <f t="shared" si="31"/>
        <v>0</v>
      </c>
      <c r="W684" s="53">
        <f>IF(Table3[[#This Row],[Payment]]&gt;0,W683-Table3[[#This Row],[Payment]]+W683*$R$3,0)</f>
        <v>0</v>
      </c>
    </row>
    <row r="685" spans="20:23" x14ac:dyDescent="0.25">
      <c r="T685" s="50">
        <v>684</v>
      </c>
      <c r="U685" s="50">
        <f t="shared" si="30"/>
        <v>0</v>
      </c>
      <c r="V685" s="16">
        <f t="shared" si="31"/>
        <v>0</v>
      </c>
      <c r="W685" s="53">
        <f>IF(Table3[[#This Row],[Payment]]&gt;0,W684-Table3[[#This Row],[Payment]]+W684*$R$3,0)</f>
        <v>0</v>
      </c>
    </row>
    <row r="686" spans="20:23" x14ac:dyDescent="0.25">
      <c r="T686" s="50">
        <v>685</v>
      </c>
      <c r="U686" s="50">
        <f t="shared" si="30"/>
        <v>0</v>
      </c>
      <c r="V686" s="16">
        <f t="shared" si="31"/>
        <v>0</v>
      </c>
      <c r="W686" s="53">
        <f>IF(Table3[[#This Row],[Payment]]&gt;0,W685-Table3[[#This Row],[Payment]]+W685*$R$3,0)</f>
        <v>0</v>
      </c>
    </row>
    <row r="687" spans="20:23" x14ac:dyDescent="0.25">
      <c r="T687" s="50">
        <v>686</v>
      </c>
      <c r="U687" s="50">
        <f t="shared" si="30"/>
        <v>0</v>
      </c>
      <c r="V687" s="16">
        <f t="shared" si="31"/>
        <v>0</v>
      </c>
      <c r="W687" s="53">
        <f>IF(Table3[[#This Row],[Payment]]&gt;0,W686-Table3[[#This Row],[Payment]]+W686*$R$3,0)</f>
        <v>0</v>
      </c>
    </row>
    <row r="688" spans="20:23" x14ac:dyDescent="0.25">
      <c r="T688" s="50">
        <v>687</v>
      </c>
      <c r="U688" s="50">
        <f t="shared" si="30"/>
        <v>0</v>
      </c>
      <c r="V688" s="16">
        <f t="shared" si="31"/>
        <v>0</v>
      </c>
      <c r="W688" s="53">
        <f>IF(Table3[[#This Row],[Payment]]&gt;0,W687-Table3[[#This Row],[Payment]]+W687*$R$3,0)</f>
        <v>0</v>
      </c>
    </row>
    <row r="689" spans="20:23" x14ac:dyDescent="0.25">
      <c r="T689" s="50">
        <v>688</v>
      </c>
      <c r="U689" s="50">
        <f t="shared" si="30"/>
        <v>0</v>
      </c>
      <c r="V689" s="16">
        <f t="shared" si="31"/>
        <v>0</v>
      </c>
      <c r="W689" s="53">
        <f>IF(Table3[[#This Row],[Payment]]&gt;0,W688-Table3[[#This Row],[Payment]]+W688*$R$3,0)</f>
        <v>0</v>
      </c>
    </row>
    <row r="690" spans="20:23" x14ac:dyDescent="0.25">
      <c r="T690" s="50">
        <v>689</v>
      </c>
      <c r="U690" s="50">
        <f t="shared" si="30"/>
        <v>0</v>
      </c>
      <c r="V690" s="16">
        <f t="shared" si="31"/>
        <v>0</v>
      </c>
      <c r="W690" s="53">
        <f>IF(Table3[[#This Row],[Payment]]&gt;0,W689-Table3[[#This Row],[Payment]]+W689*$R$3,0)</f>
        <v>0</v>
      </c>
    </row>
    <row r="691" spans="20:23" x14ac:dyDescent="0.25">
      <c r="T691" s="50">
        <v>690</v>
      </c>
      <c r="U691" s="50">
        <f t="shared" si="30"/>
        <v>0</v>
      </c>
      <c r="V691" s="16">
        <f t="shared" si="31"/>
        <v>0</v>
      </c>
      <c r="W691" s="53">
        <f>IF(Table3[[#This Row],[Payment]]&gt;0,W690-Table3[[#This Row],[Payment]]+W690*$R$3,0)</f>
        <v>0</v>
      </c>
    </row>
    <row r="692" spans="20:23" x14ac:dyDescent="0.25">
      <c r="T692" s="50">
        <v>691</v>
      </c>
      <c r="U692" s="50">
        <f t="shared" si="30"/>
        <v>0</v>
      </c>
      <c r="V692" s="16">
        <f t="shared" si="31"/>
        <v>0</v>
      </c>
      <c r="W692" s="53">
        <f>IF(Table3[[#This Row],[Payment]]&gt;0,W691-Table3[[#This Row],[Payment]]+W691*$R$3,0)</f>
        <v>0</v>
      </c>
    </row>
    <row r="693" spans="20:23" x14ac:dyDescent="0.25">
      <c r="T693" s="50">
        <v>692</v>
      </c>
      <c r="U693" s="50">
        <f t="shared" si="30"/>
        <v>0</v>
      </c>
      <c r="V693" s="16">
        <f t="shared" si="31"/>
        <v>0</v>
      </c>
      <c r="W693" s="53">
        <f>IF(Table3[[#This Row],[Payment]]&gt;0,W692-Table3[[#This Row],[Payment]]+W692*$R$3,0)</f>
        <v>0</v>
      </c>
    </row>
    <row r="694" spans="20:23" x14ac:dyDescent="0.25">
      <c r="T694" s="50">
        <v>693</v>
      </c>
      <c r="U694" s="50">
        <f t="shared" si="30"/>
        <v>0</v>
      </c>
      <c r="V694" s="16">
        <f t="shared" si="31"/>
        <v>0</v>
      </c>
      <c r="W694" s="53">
        <f>IF(Table3[[#This Row],[Payment]]&gt;0,W693-Table3[[#This Row],[Payment]]+W693*$R$3,0)</f>
        <v>0</v>
      </c>
    </row>
    <row r="695" spans="20:23" x14ac:dyDescent="0.25">
      <c r="T695" s="50">
        <v>694</v>
      </c>
      <c r="U695" s="50">
        <f t="shared" si="30"/>
        <v>0</v>
      </c>
      <c r="V695" s="16">
        <f t="shared" si="31"/>
        <v>0</v>
      </c>
      <c r="W695" s="53">
        <f>IF(Table3[[#This Row],[Payment]]&gt;0,W694-Table3[[#This Row],[Payment]]+W694*$R$3,0)</f>
        <v>0</v>
      </c>
    </row>
    <row r="696" spans="20:23" x14ac:dyDescent="0.25">
      <c r="T696" s="50">
        <v>695</v>
      </c>
      <c r="U696" s="50">
        <f t="shared" si="30"/>
        <v>0</v>
      </c>
      <c r="V696" s="16">
        <f t="shared" si="31"/>
        <v>0</v>
      </c>
      <c r="W696" s="53">
        <f>IF(Table3[[#This Row],[Payment]]&gt;0,W695-Table3[[#This Row],[Payment]]+W695*$R$3,0)</f>
        <v>0</v>
      </c>
    </row>
    <row r="697" spans="20:23" x14ac:dyDescent="0.25">
      <c r="T697" s="50">
        <v>696</v>
      </c>
      <c r="U697" s="50">
        <f t="shared" si="30"/>
        <v>0</v>
      </c>
      <c r="V697" s="16">
        <f t="shared" si="31"/>
        <v>0</v>
      </c>
      <c r="W697" s="53">
        <f>IF(Table3[[#This Row],[Payment]]&gt;0,W696-Table3[[#This Row],[Payment]]+W696*$R$3,0)</f>
        <v>0</v>
      </c>
    </row>
    <row r="698" spans="20:23" x14ac:dyDescent="0.25">
      <c r="T698" s="50">
        <v>697</v>
      </c>
      <c r="U698" s="50">
        <f t="shared" si="30"/>
        <v>0</v>
      </c>
      <c r="V698" s="16">
        <f t="shared" si="31"/>
        <v>0</v>
      </c>
      <c r="W698" s="53">
        <f>IF(Table3[[#This Row],[Payment]]&gt;0,W697-Table3[[#This Row],[Payment]]+W697*$R$3,0)</f>
        <v>0</v>
      </c>
    </row>
    <row r="699" spans="20:23" x14ac:dyDescent="0.25">
      <c r="T699" s="50">
        <v>698</v>
      </c>
      <c r="U699" s="50">
        <f t="shared" si="30"/>
        <v>0</v>
      </c>
      <c r="V699" s="16">
        <f t="shared" si="31"/>
        <v>0</v>
      </c>
      <c r="W699" s="53">
        <f>IF(Table3[[#This Row],[Payment]]&gt;0,W698-Table3[[#This Row],[Payment]]+W698*$R$3,0)</f>
        <v>0</v>
      </c>
    </row>
    <row r="700" spans="20:23" x14ac:dyDescent="0.25">
      <c r="T700" s="50">
        <v>699</v>
      </c>
      <c r="U700" s="50">
        <f t="shared" si="30"/>
        <v>0</v>
      </c>
      <c r="V700" s="16">
        <f t="shared" si="31"/>
        <v>0</v>
      </c>
      <c r="W700" s="53">
        <f>IF(Table3[[#This Row],[Payment]]&gt;0,W699-Table3[[#This Row],[Payment]]+W699*$R$3,0)</f>
        <v>0</v>
      </c>
    </row>
    <row r="701" spans="20:23" x14ac:dyDescent="0.25">
      <c r="T701" s="50">
        <v>700</v>
      </c>
      <c r="U701" s="50">
        <f t="shared" si="30"/>
        <v>0</v>
      </c>
      <c r="V701" s="16">
        <f t="shared" si="31"/>
        <v>0</v>
      </c>
      <c r="W701" s="53">
        <f>IF(Table3[[#This Row],[Payment]]&gt;0,W700-Table3[[#This Row],[Payment]]+W700*$R$3,0)</f>
        <v>0</v>
      </c>
    </row>
    <row r="702" spans="20:23" x14ac:dyDescent="0.25">
      <c r="T702" s="50">
        <v>701</v>
      </c>
      <c r="U702" s="50">
        <f t="shared" si="30"/>
        <v>0</v>
      </c>
      <c r="V702" s="16">
        <f t="shared" si="31"/>
        <v>0</v>
      </c>
      <c r="W702" s="53">
        <f>IF(Table3[[#This Row],[Payment]]&gt;0,W701-Table3[[#This Row],[Payment]]+W701*$R$3,0)</f>
        <v>0</v>
      </c>
    </row>
    <row r="703" spans="20:23" x14ac:dyDescent="0.25">
      <c r="T703" s="50">
        <v>702</v>
      </c>
      <c r="U703" s="50">
        <f t="shared" si="30"/>
        <v>0</v>
      </c>
      <c r="V703" s="16">
        <f t="shared" si="31"/>
        <v>0</v>
      </c>
      <c r="W703" s="53">
        <f>IF(Table3[[#This Row],[Payment]]&gt;0,W702-Table3[[#This Row],[Payment]]+W702*$R$3,0)</f>
        <v>0</v>
      </c>
    </row>
    <row r="704" spans="20:23" x14ac:dyDescent="0.25">
      <c r="T704" s="50">
        <v>703</v>
      </c>
      <c r="U704" s="50">
        <f t="shared" si="30"/>
        <v>0</v>
      </c>
      <c r="V704" s="16">
        <f t="shared" si="31"/>
        <v>0</v>
      </c>
      <c r="W704" s="53">
        <f>IF(Table3[[#This Row],[Payment]]&gt;0,W703-Table3[[#This Row],[Payment]]+W703*$R$3,0)</f>
        <v>0</v>
      </c>
    </row>
    <row r="705" spans="18:23" x14ac:dyDescent="0.25">
      <c r="T705" s="50">
        <v>704</v>
      </c>
      <c r="U705" s="50">
        <f t="shared" si="30"/>
        <v>0</v>
      </c>
      <c r="V705" s="16">
        <f t="shared" si="31"/>
        <v>0</v>
      </c>
      <c r="W705" s="53">
        <f>IF(Table3[[#This Row],[Payment]]&gt;0,W704-Table3[[#This Row],[Payment]]+W704*$R$3,0)</f>
        <v>0</v>
      </c>
    </row>
    <row r="706" spans="18:23" x14ac:dyDescent="0.25">
      <c r="T706" s="50">
        <v>705</v>
      </c>
      <c r="U706" s="50">
        <f t="shared" si="30"/>
        <v>0</v>
      </c>
      <c r="V706" s="16">
        <f t="shared" si="31"/>
        <v>0</v>
      </c>
      <c r="W706" s="53">
        <f>IF(Table3[[#This Row],[Payment]]&gt;0,W705-Table3[[#This Row],[Payment]]+W705*$R$3,0)</f>
        <v>0</v>
      </c>
    </row>
    <row r="707" spans="18:23" x14ac:dyDescent="0.25">
      <c r="T707" s="50">
        <v>706</v>
      </c>
      <c r="U707" s="50">
        <f t="shared" ref="U707:U713" si="32">IF(T707&lt;=$R$4,T707,0)</f>
        <v>0</v>
      </c>
      <c r="V707" s="16">
        <f t="shared" si="31"/>
        <v>0</v>
      </c>
      <c r="W707" s="53">
        <f>IF(Table3[[#This Row],[Payment]]&gt;0,W706-Table3[[#This Row],[Payment]]+W706*$R$3,0)</f>
        <v>0</v>
      </c>
    </row>
    <row r="708" spans="18:23" x14ac:dyDescent="0.25">
      <c r="T708" s="50">
        <v>707</v>
      </c>
      <c r="U708" s="50">
        <f t="shared" si="32"/>
        <v>0</v>
      </c>
      <c r="V708" s="16">
        <f t="shared" si="31"/>
        <v>0</v>
      </c>
      <c r="W708" s="53">
        <f>IF(Table3[[#This Row],[Payment]]&gt;0,W707-Table3[[#This Row],[Payment]]+W707*$R$3,0)</f>
        <v>0</v>
      </c>
    </row>
    <row r="709" spans="18:23" x14ac:dyDescent="0.25">
      <c r="T709" s="50">
        <v>708</v>
      </c>
      <c r="U709" s="50">
        <f t="shared" si="32"/>
        <v>0</v>
      </c>
      <c r="V709" s="16">
        <f t="shared" si="31"/>
        <v>0</v>
      </c>
      <c r="W709" s="53">
        <f>IF(Table3[[#This Row],[Payment]]&gt;0,W708-Table3[[#This Row],[Payment]]+W708*$R$3,0)</f>
        <v>0</v>
      </c>
    </row>
    <row r="710" spans="18:23" x14ac:dyDescent="0.25">
      <c r="T710" s="50">
        <v>709</v>
      </c>
      <c r="U710" s="50">
        <f t="shared" si="32"/>
        <v>0</v>
      </c>
      <c r="V710" s="16">
        <f t="shared" si="31"/>
        <v>0</v>
      </c>
      <c r="W710" s="53">
        <f>IF(Table3[[#This Row],[Payment]]&gt;0,W709-Table3[[#This Row],[Payment]]+W709*$R$3,0)</f>
        <v>0</v>
      </c>
    </row>
    <row r="711" spans="18:23" x14ac:dyDescent="0.25">
      <c r="T711" s="50">
        <v>710</v>
      </c>
      <c r="U711" s="50">
        <f t="shared" si="32"/>
        <v>0</v>
      </c>
      <c r="V711" s="16">
        <f t="shared" si="31"/>
        <v>0</v>
      </c>
      <c r="W711" s="53">
        <f>IF(Table3[[#This Row],[Payment]]&gt;0,W710-Table3[[#This Row],[Payment]]+W710*$R$3,0)</f>
        <v>0</v>
      </c>
    </row>
    <row r="712" spans="18:23" x14ac:dyDescent="0.25">
      <c r="T712" s="50">
        <v>711</v>
      </c>
      <c r="U712" s="50">
        <f t="shared" si="32"/>
        <v>0</v>
      </c>
      <c r="V712" s="16">
        <f t="shared" si="31"/>
        <v>0</v>
      </c>
      <c r="W712" s="53">
        <f>IF(Table3[[#This Row],[Payment]]&gt;0,W711-Table3[[#This Row],[Payment]]+W711*$R$3,0)</f>
        <v>0</v>
      </c>
    </row>
    <row r="713" spans="18:23" x14ac:dyDescent="0.25">
      <c r="T713" s="50">
        <v>712</v>
      </c>
      <c r="U713" s="50">
        <f t="shared" si="32"/>
        <v>0</v>
      </c>
      <c r="V713" s="16">
        <f t="shared" si="31"/>
        <v>0</v>
      </c>
      <c r="W713" s="53">
        <f>IF(Table3[[#This Row],[Payment]]&gt;0,W712-Table3[[#This Row],[Payment]]+W712*$R$3,0)</f>
        <v>0</v>
      </c>
    </row>
    <row r="714" spans="18:23" x14ac:dyDescent="0.25">
      <c r="R714">
        <f>60*12</f>
        <v>720</v>
      </c>
      <c r="T714" s="50">
        <v>713</v>
      </c>
      <c r="U714" s="50">
        <f t="shared" ref="U714:U720" si="33">IF(T714&lt;=$R$4,T714,0)</f>
        <v>0</v>
      </c>
      <c r="V714" s="16">
        <f t="shared" ref="V714:V720" si="34">IF(U714&gt;0,V702*(1+$B$2),0)</f>
        <v>0</v>
      </c>
      <c r="W714" s="53">
        <f>IF(Table3[[#This Row],[Payment]]&gt;0,W713-Table3[[#This Row],[Payment]]+W713*$R$3,0)</f>
        <v>0</v>
      </c>
    </row>
    <row r="715" spans="18:23" x14ac:dyDescent="0.25">
      <c r="T715" s="50">
        <v>714</v>
      </c>
      <c r="U715" s="50">
        <f t="shared" si="33"/>
        <v>0</v>
      </c>
      <c r="V715" s="16">
        <f t="shared" si="34"/>
        <v>0</v>
      </c>
      <c r="W715" s="53">
        <f>IF(Table3[[#This Row],[Payment]]&gt;0,W714-Table3[[#This Row],[Payment]]+W714*$R$3,0)</f>
        <v>0</v>
      </c>
    </row>
    <row r="716" spans="18:23" x14ac:dyDescent="0.25">
      <c r="T716" s="50">
        <v>715</v>
      </c>
      <c r="U716" s="50">
        <f t="shared" si="33"/>
        <v>0</v>
      </c>
      <c r="V716" s="16">
        <f t="shared" si="34"/>
        <v>0</v>
      </c>
      <c r="W716" s="53">
        <f>IF(Table3[[#This Row],[Payment]]&gt;0,W715-Table3[[#This Row],[Payment]]+W715*$R$3,0)</f>
        <v>0</v>
      </c>
    </row>
    <row r="717" spans="18:23" x14ac:dyDescent="0.25">
      <c r="T717" s="50">
        <v>716</v>
      </c>
      <c r="U717" s="50">
        <f t="shared" si="33"/>
        <v>0</v>
      </c>
      <c r="V717" s="16">
        <f t="shared" si="34"/>
        <v>0</v>
      </c>
      <c r="W717" s="53">
        <f>IF(Table3[[#This Row],[Payment]]&gt;0,W716-Table3[[#This Row],[Payment]]+W716*$R$3,0)</f>
        <v>0</v>
      </c>
    </row>
    <row r="718" spans="18:23" x14ac:dyDescent="0.25">
      <c r="T718" s="50">
        <v>717</v>
      </c>
      <c r="U718" s="50">
        <f t="shared" si="33"/>
        <v>0</v>
      </c>
      <c r="V718" s="16">
        <f t="shared" si="34"/>
        <v>0</v>
      </c>
      <c r="W718" s="53">
        <f>IF(Table3[[#This Row],[Payment]]&gt;0,W717-Table3[[#This Row],[Payment]]+W717*$R$3,0)</f>
        <v>0</v>
      </c>
    </row>
    <row r="719" spans="18:23" x14ac:dyDescent="0.25">
      <c r="T719" s="50">
        <v>718</v>
      </c>
      <c r="U719" s="50">
        <f t="shared" si="33"/>
        <v>0</v>
      </c>
      <c r="V719" s="16">
        <f t="shared" si="34"/>
        <v>0</v>
      </c>
      <c r="W719" s="53">
        <f>IF(Table3[[#This Row],[Payment]]&gt;0,W718-Table3[[#This Row],[Payment]]+W718*$R$3,0)</f>
        <v>0</v>
      </c>
    </row>
    <row r="720" spans="18:23" x14ac:dyDescent="0.25">
      <c r="T720" s="50">
        <v>719</v>
      </c>
      <c r="U720" s="50">
        <f t="shared" si="33"/>
        <v>0</v>
      </c>
      <c r="V720" s="16">
        <f t="shared" si="34"/>
        <v>0</v>
      </c>
      <c r="W720" s="53">
        <f>IF(Table3[[#This Row],[Payment]]&gt;0,W719-Table3[[#This Row],[Payment]]+W719*$R$3,0)</f>
        <v>0</v>
      </c>
    </row>
    <row r="721" spans="20:23" x14ac:dyDescent="0.25">
      <c r="T721" s="50">
        <v>720</v>
      </c>
      <c r="U721" s="50">
        <f t="shared" ref="U721" si="35">IF(T721&lt;=$R$4,T721,0)</f>
        <v>0</v>
      </c>
      <c r="V721" s="16">
        <f>IF(U721&gt;0,V709*(1+$B$2),0)</f>
        <v>0</v>
      </c>
      <c r="W721" s="53">
        <f>IF(Table3[[#This Row],[Payment]]&gt;0,W720-Table3[[#This Row],[Payment]]+W720*$R$3,0)</f>
        <v>0</v>
      </c>
    </row>
  </sheetData>
  <mergeCells count="3">
    <mergeCell ref="A1:B1"/>
    <mergeCell ref="I1:J1"/>
    <mergeCell ref="Q1:R1"/>
  </mergeCells>
  <phoneticPr fontId="12" type="noConversion"/>
  <pageMargins left="0.7" right="0.7" top="0.75" bottom="0.75" header="0.3" footer="0.3"/>
  <pageSetup orientation="portrait" r:id="rId1"/>
  <headerFooter>
    <oddFooter>&amp;L&amp;1#&amp;"Calibri"&amp;8&amp;KFF8C00[AIA - CONFIDENTIAL]</oddFooter>
  </headerFooter>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Lump Sum Income Replacement</vt:lpstr>
      <vt:lpstr>Sheet1</vt:lpstr>
      <vt:lpstr>Months</vt:lpstr>
      <vt:lpstr>'Lump Sum Income Replacement'!Print_Area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Olivia-R</dc:creator>
  <cp:lastModifiedBy>Sweet, Seon</cp:lastModifiedBy>
  <cp:lastPrinted>2022-05-10T06:13:31Z</cp:lastPrinted>
  <dcterms:created xsi:type="dcterms:W3CDTF">2021-11-22T06:36:16Z</dcterms:created>
  <dcterms:modified xsi:type="dcterms:W3CDTF">2022-05-17T04:48:58Z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730388-a0b2-4f99-81e7-2072f0df5091_Enabled">
    <vt:lpwstr>true</vt:lpwstr>
  </property>
  <property fmtid="{D5CDD505-2E9C-101B-9397-08002B2CF9AE}" pid="3" name="MSIP_Label_0c730388-a0b2-4f99-81e7-2072f0df5091_SetDate">
    <vt:lpwstr>2022-05-09T03:17:24Z</vt:lpwstr>
  </property>
  <property fmtid="{D5CDD505-2E9C-101B-9397-08002B2CF9AE}" pid="4" name="MSIP_Label_0c730388-a0b2-4f99-81e7-2072f0df5091_Method">
    <vt:lpwstr>Privileged</vt:lpwstr>
  </property>
  <property fmtid="{D5CDD505-2E9C-101B-9397-08002B2CF9AE}" pid="5" name="MSIP_Label_0c730388-a0b2-4f99-81e7-2072f0df5091_Name">
    <vt:lpwstr>0c730388-a0b2-4f99-81e7-2072f0df5091</vt:lpwstr>
  </property>
  <property fmtid="{D5CDD505-2E9C-101B-9397-08002B2CF9AE}" pid="6" name="MSIP_Label_0c730388-a0b2-4f99-81e7-2072f0df5091_SiteId">
    <vt:lpwstr>7f2c1900-9fd4-4b89-91d3-79a649996f0a</vt:lpwstr>
  </property>
  <property fmtid="{D5CDD505-2E9C-101B-9397-08002B2CF9AE}" pid="7" name="MSIP_Label_0c730388-a0b2-4f99-81e7-2072f0df5091_ActionId">
    <vt:lpwstr>7babe0af-d367-4d70-afbf-763217542c40</vt:lpwstr>
  </property>
  <property fmtid="{D5CDD505-2E9C-101B-9397-08002B2CF9AE}" pid="8" name="MSIP_Label_0c730388-a0b2-4f99-81e7-2072f0df5091_ContentBits">
    <vt:lpwstr>2</vt:lpwstr>
  </property>
</Properties>
</file>